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/>
  <mc:AlternateContent xmlns:mc="http://schemas.openxmlformats.org/markup-compatibility/2006">
    <mc:Choice Requires="x15">
      <x15ac:absPath xmlns:x15ac="http://schemas.microsoft.com/office/spreadsheetml/2010/11/ac" url="C:\Users\Lenovo\Desktop\计算\"/>
    </mc:Choice>
  </mc:AlternateContent>
  <xr:revisionPtr revIDLastSave="0" documentId="13_ncr:1_{17DA3DDE-0CB4-42F6-8C88-F310356F40B0}" xr6:coauthVersionLast="47" xr6:coauthVersionMax="47" xr10:uidLastSave="{00000000-0000-0000-0000-000000000000}"/>
  <bookViews>
    <workbookView xWindow="-110" yWindow="-110" windowWidth="25820" windowHeight="15500" tabRatio="726" activeTab="3" xr2:uid="{00000000-000D-0000-FFFF-FFFF00000000}"/>
  </bookViews>
  <sheets>
    <sheet name="0.说明" sheetId="6" r:id="rId1"/>
    <sheet name="1.气缸理论输出力与缸径计算-双作用气缸" sheetId="1" r:id="rId2"/>
    <sheet name="2.双作用气缸选型" sheetId="2" r:id="rId3"/>
    <sheet name="3.耗气量计算-双作用气缸" sheetId="3" r:id="rId4"/>
    <sheet name="4.电磁阀选型计算（耗气量）" sheetId="4" r:id="rId5"/>
    <sheet name="5.气源处理使用记录" sheetId="5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1" i="4" l="1"/>
  <c r="C22" i="4" s="1"/>
  <c r="C7" i="1"/>
  <c r="C9" i="1" s="1"/>
  <c r="C8" i="1"/>
  <c r="C6" i="1"/>
  <c r="C89" i="3"/>
  <c r="C97" i="3" s="1"/>
  <c r="C82" i="3"/>
  <c r="C95" i="3" s="1"/>
  <c r="C114" i="3" s="1"/>
  <c r="E78" i="3"/>
  <c r="C88" i="3"/>
  <c r="C96" i="3" s="1"/>
  <c r="C81" i="3"/>
  <c r="C94" i="3" s="1"/>
  <c r="C22" i="1"/>
  <c r="C20" i="1" s="1"/>
  <c r="E5" i="1"/>
  <c r="C31" i="3"/>
  <c r="C30" i="3"/>
  <c r="C39" i="3" s="1"/>
  <c r="C32" i="2"/>
  <c r="C10" i="2"/>
  <c r="B29" i="4"/>
  <c r="C7" i="3"/>
  <c r="C12" i="3"/>
  <c r="C18" i="3" s="1"/>
  <c r="C6" i="3"/>
  <c r="C113" i="3" l="1"/>
  <c r="C98" i="3"/>
  <c r="C102" i="3" s="1"/>
  <c r="C38" i="3"/>
  <c r="C17" i="3"/>
  <c r="C16" i="2"/>
  <c r="C17" i="2" s="1"/>
  <c r="C19" i="2" s="1"/>
  <c r="C19" i="3" l="1"/>
  <c r="C23" i="3" s="1"/>
  <c r="C15" i="1"/>
</calcChain>
</file>

<file path=xl/sharedStrings.xml><?xml version="1.0" encoding="utf-8"?>
<sst xmlns="http://schemas.openxmlformats.org/spreadsheetml/2006/main" count="357" uniqueCount="218">
  <si>
    <t>气缸缸径D</t>
    <phoneticPr fontId="1" type="noConversion"/>
  </si>
  <si>
    <t>D</t>
    <phoneticPr fontId="1" type="noConversion"/>
  </si>
  <si>
    <t>工作压力p</t>
    <phoneticPr fontId="1" type="noConversion"/>
  </si>
  <si>
    <t>p</t>
    <phoneticPr fontId="1" type="noConversion"/>
  </si>
  <si>
    <t>1.已知缸径与工作压力，计算推力和拉力</t>
    <phoneticPr fontId="1" type="noConversion"/>
  </si>
  <si>
    <t>mm</t>
    <phoneticPr fontId="1" type="noConversion"/>
  </si>
  <si>
    <t>Mpa</t>
    <phoneticPr fontId="1" type="noConversion"/>
  </si>
  <si>
    <t>N</t>
    <phoneticPr fontId="1" type="noConversion"/>
  </si>
  <si>
    <t>F1</t>
    <phoneticPr fontId="1" type="noConversion"/>
  </si>
  <si>
    <t>活塞杆直径d</t>
    <phoneticPr fontId="1" type="noConversion"/>
  </si>
  <si>
    <t>d</t>
    <phoneticPr fontId="1" type="noConversion"/>
  </si>
  <si>
    <t>使用方法：
黄色为已知参数，需要手填。
绿色为计算结果。</t>
    <phoneticPr fontId="1" type="noConversion"/>
  </si>
  <si>
    <t>按d=0.3D</t>
    <phoneticPr fontId="1" type="noConversion"/>
  </si>
  <si>
    <t>双作用气缸</t>
    <phoneticPr fontId="1" type="noConversion"/>
  </si>
  <si>
    <t>当弹簧装在有杆腔内时，由于弹簧的作用力而使气缸活塞杆初始位置处于缩回位置</t>
    <phoneticPr fontId="1" type="noConversion"/>
  </si>
  <si>
    <t>预缩型：</t>
    <phoneticPr fontId="1" type="noConversion"/>
  </si>
  <si>
    <t>当弹簧装在无杆腔内时，气缸活塞杆初始位置为伸出位置</t>
    <phoneticPr fontId="1" type="noConversion"/>
  </si>
  <si>
    <t>预伸型：</t>
    <phoneticPr fontId="1" type="noConversion"/>
  </si>
  <si>
    <t>预伸型和预缩型会受到弹簧力的作用</t>
    <phoneticPr fontId="1" type="noConversion"/>
  </si>
  <si>
    <t>单位</t>
    <phoneticPr fontId="1" type="noConversion"/>
  </si>
  <si>
    <t>角度</t>
    <phoneticPr fontId="1" type="noConversion"/>
  </si>
  <si>
    <t>重物质量</t>
    <phoneticPr fontId="1" type="noConversion"/>
  </si>
  <si>
    <t>F</t>
    <phoneticPr fontId="1" type="noConversion"/>
  </si>
  <si>
    <t>重力加速度</t>
    <phoneticPr fontId="1" type="noConversion"/>
  </si>
  <si>
    <t>kg</t>
    <phoneticPr fontId="1" type="noConversion"/>
  </si>
  <si>
    <t>气缸行程</t>
    <phoneticPr fontId="1" type="noConversion"/>
  </si>
  <si>
    <t>气缸动作时间</t>
    <phoneticPr fontId="1" type="noConversion"/>
  </si>
  <si>
    <t>s</t>
    <phoneticPr fontId="1" type="noConversion"/>
  </si>
  <si>
    <t>mm/s</t>
    <phoneticPr fontId="1" type="noConversion"/>
  </si>
  <si>
    <t>气缸工作气压</t>
    <phoneticPr fontId="1" type="noConversion"/>
  </si>
  <si>
    <t>轴向负载力</t>
    <phoneticPr fontId="1" type="noConversion"/>
  </si>
  <si>
    <t>理论输出力</t>
    <phoneticPr fontId="1" type="noConversion"/>
  </si>
  <si>
    <t>数值</t>
    <phoneticPr fontId="1" type="noConversion"/>
  </si>
  <si>
    <t>已知条件</t>
    <phoneticPr fontId="1" type="noConversion"/>
  </si>
  <si>
    <t>符号</t>
    <phoneticPr fontId="1" type="noConversion"/>
  </si>
  <si>
    <t>m</t>
    <phoneticPr fontId="1" type="noConversion"/>
  </si>
  <si>
    <t>g</t>
    <phoneticPr fontId="1" type="noConversion"/>
  </si>
  <si>
    <t>θ</t>
    <phoneticPr fontId="1" type="noConversion"/>
  </si>
  <si>
    <t>摩擦系数</t>
    <phoneticPr fontId="1" type="noConversion"/>
  </si>
  <si>
    <t>u</t>
    <phoneticPr fontId="1" type="noConversion"/>
  </si>
  <si>
    <t>S</t>
    <phoneticPr fontId="1" type="noConversion"/>
  </si>
  <si>
    <t>t</t>
    <phoneticPr fontId="1" type="noConversion"/>
  </si>
  <si>
    <t>v</t>
    <phoneticPr fontId="1" type="noConversion"/>
  </si>
  <si>
    <t>负载率</t>
    <phoneticPr fontId="1" type="noConversion"/>
  </si>
  <si>
    <t>β</t>
    <phoneticPr fontId="1" type="noConversion"/>
  </si>
  <si>
    <t>气缸缸径</t>
    <phoneticPr fontId="1" type="noConversion"/>
  </si>
  <si>
    <r>
      <t>m/s</t>
    </r>
    <r>
      <rPr>
        <vertAlign val="superscript"/>
        <sz val="11"/>
        <color theme="1"/>
        <rFont val="等线"/>
        <family val="3"/>
        <charset val="134"/>
        <scheme val="minor"/>
      </rPr>
      <t>2</t>
    </r>
    <phoneticPr fontId="1" type="noConversion"/>
  </si>
  <si>
    <r>
      <t>F</t>
    </r>
    <r>
      <rPr>
        <vertAlign val="subscript"/>
        <sz val="11"/>
        <color theme="1"/>
        <rFont val="等线"/>
        <family val="3"/>
        <charset val="134"/>
        <scheme val="minor"/>
      </rPr>
      <t>0</t>
    </r>
    <phoneticPr fontId="1" type="noConversion"/>
  </si>
  <si>
    <t>F=umgcosθ</t>
    <phoneticPr fontId="1" type="noConversion"/>
  </si>
  <si>
    <t>F0=F/β</t>
    <phoneticPr fontId="1" type="noConversion"/>
  </si>
  <si>
    <t>v=S/t</t>
    <phoneticPr fontId="1" type="noConversion"/>
  </si>
  <si>
    <t>气缸平均速度</t>
    <phoneticPr fontId="1" type="noConversion"/>
  </si>
  <si>
    <t>双作用气缸耗气量计算</t>
    <phoneticPr fontId="1" type="noConversion"/>
  </si>
  <si>
    <t>伸出侧受压面积</t>
    <phoneticPr fontId="1" type="noConversion"/>
  </si>
  <si>
    <t>缩回侧受压面积</t>
    <phoneticPr fontId="1" type="noConversion"/>
  </si>
  <si>
    <t>工作压力</t>
    <phoneticPr fontId="1" type="noConversion"/>
  </si>
  <si>
    <t>配管长度</t>
    <phoneticPr fontId="1" type="noConversion"/>
  </si>
  <si>
    <t>气缸的空气消耗量</t>
    <phoneticPr fontId="1" type="noConversion"/>
  </si>
  <si>
    <t>管道或配管的空气消耗量</t>
    <phoneticPr fontId="1" type="noConversion"/>
  </si>
  <si>
    <t>气缸往复一次所需的空气消耗量</t>
    <phoneticPr fontId="1" type="noConversion"/>
  </si>
  <si>
    <t>A1</t>
    <phoneticPr fontId="1" type="noConversion"/>
  </si>
  <si>
    <t>A2</t>
    <phoneticPr fontId="1" type="noConversion"/>
  </si>
  <si>
    <t>L</t>
    <phoneticPr fontId="1" type="noConversion"/>
  </si>
  <si>
    <t>P</t>
    <phoneticPr fontId="1" type="noConversion"/>
  </si>
  <si>
    <t>e</t>
    <phoneticPr fontId="1" type="noConversion"/>
  </si>
  <si>
    <t>a</t>
    <phoneticPr fontId="1" type="noConversion"/>
  </si>
  <si>
    <t>Qcc</t>
    <phoneticPr fontId="1" type="noConversion"/>
  </si>
  <si>
    <t>Qcp</t>
    <phoneticPr fontId="1" type="noConversion"/>
  </si>
  <si>
    <t>Qc</t>
    <phoneticPr fontId="1" type="noConversion"/>
  </si>
  <si>
    <r>
      <t>mm</t>
    </r>
    <r>
      <rPr>
        <vertAlign val="superscript"/>
        <sz val="11"/>
        <color theme="1"/>
        <rFont val="等线"/>
        <family val="3"/>
        <charset val="134"/>
        <scheme val="minor"/>
      </rPr>
      <t>2</t>
    </r>
    <phoneticPr fontId="1" type="noConversion"/>
  </si>
  <si>
    <t>配管的内截面积</t>
    <phoneticPr fontId="1" type="noConversion"/>
  </si>
  <si>
    <t>气缸内径</t>
    <phoneticPr fontId="1" type="noConversion"/>
  </si>
  <si>
    <t>活塞杆直径</t>
    <phoneticPr fontId="1" type="noConversion"/>
  </si>
  <si>
    <t>配管内直径</t>
    <phoneticPr fontId="1" type="noConversion"/>
  </si>
  <si>
    <t>ANR：流量测量的条件，ANR全称Atmosphere Normale de Reference，是流量测定的标准参考大气条件，具体是指温度+20°C，相对湿度65% RH，大气压力1.013 bar。</t>
    <phoneticPr fontId="1" type="noConversion"/>
  </si>
  <si>
    <t>双作用标准气缸</t>
    <phoneticPr fontId="1" type="noConversion"/>
  </si>
  <si>
    <t>气缸运行平均速度</t>
    <phoneticPr fontId="1" type="noConversion"/>
  </si>
  <si>
    <t>Vave</t>
    <phoneticPr fontId="1" type="noConversion"/>
  </si>
  <si>
    <t xml:space="preserve">P </t>
    <phoneticPr fontId="1" type="noConversion"/>
  </si>
  <si>
    <t>气缸所需流量</t>
    <phoneticPr fontId="1" type="noConversion"/>
  </si>
  <si>
    <t>Q</t>
    <phoneticPr fontId="1" type="noConversion"/>
  </si>
  <si>
    <t>L/min</t>
    <phoneticPr fontId="1" type="noConversion"/>
  </si>
  <si>
    <t>最小Cv值</t>
    <phoneticPr fontId="1" type="noConversion"/>
  </si>
  <si>
    <t>Cv</t>
    <phoneticPr fontId="1" type="noConversion"/>
  </si>
  <si>
    <t>电磁阀Cv值要大于此值</t>
    <phoneticPr fontId="1" type="noConversion"/>
  </si>
  <si>
    <t>换向阀的标准额定流量QNn与流通能力的换算关系QNn=984*Cv</t>
    <phoneticPr fontId="1" type="noConversion"/>
  </si>
  <si>
    <t>Cv是英制单位表示阀的流通能力</t>
    <phoneticPr fontId="1" type="noConversion"/>
  </si>
  <si>
    <t>电磁阀Cv值</t>
    <phoneticPr fontId="1" type="noConversion"/>
  </si>
  <si>
    <t>QNn</t>
    <phoneticPr fontId="1" type="noConversion"/>
  </si>
  <si>
    <t>电磁阀选型计算</t>
    <phoneticPr fontId="1" type="noConversion"/>
  </si>
  <si>
    <t>系数</t>
    <phoneticPr fontId="1" type="noConversion"/>
  </si>
  <si>
    <t>电磁阀Cv值&gt;计算结果Cv值才合适</t>
    <phoneticPr fontId="1" type="noConversion"/>
  </si>
  <si>
    <t>将平均速度乘了1.4</t>
    <phoneticPr fontId="1" type="noConversion"/>
  </si>
  <si>
    <t>带锁孔的残压释放3通阀 VHS</t>
  </si>
  <si>
    <t>过滤减压阀附件</t>
  </si>
  <si>
    <t>过滤减压阀</t>
  </si>
  <si>
    <t>AW30-03-A</t>
  </si>
  <si>
    <t>AV3000-03-5DZ</t>
  </si>
  <si>
    <t>ISE30A-01-P-ML</t>
  </si>
  <si>
    <t>SMC消声器</t>
  </si>
  <si>
    <t>AN302-03</t>
  </si>
  <si>
    <t>管接头</t>
  </si>
  <si>
    <t>pc1003</t>
  </si>
  <si>
    <t>Y300T</t>
    <phoneticPr fontId="1" type="noConversion"/>
  </si>
  <si>
    <t>缓慢启动阀</t>
    <phoneticPr fontId="1" type="noConversion"/>
  </si>
  <si>
    <t>缓慢启动阀可以减小液压系统启动时的冲击和噪声，从而保护系统中的零部件</t>
    <phoneticPr fontId="1" type="noConversion"/>
  </si>
  <si>
    <t>缓慢启动阀可以逐渐增加流量和压力，从而使系统运行更加平稳</t>
    <phoneticPr fontId="1" type="noConversion"/>
  </si>
  <si>
    <t>缓慢启动阀可以延长液压元件的使用寿命</t>
    <phoneticPr fontId="1" type="noConversion"/>
  </si>
  <si>
    <t>缓慢启动阀会增加系统中的压降，从而影响系统的工作效率</t>
    <phoneticPr fontId="1" type="noConversion"/>
  </si>
  <si>
    <t>缓慢启动阀需要占用一定的空间，并且需要进行定期维护和检修</t>
    <phoneticPr fontId="1" type="noConversion"/>
  </si>
  <si>
    <t>过滤减压阀</t>
    <phoneticPr fontId="1" type="noConversion"/>
  </si>
  <si>
    <t>过滤减压阀将压缩空气过滤器和减压阀结合在一个装置中，从而同时执行两种功能。过滤器可去除压缩空气中的杂质，减压阀则根据应用场合控制所需的工作压力， 它能够确保高过程安全性，减少机器故障，缩短停机时间，因此成为气源处理装置中不可或缺的元件。</t>
    <phoneticPr fontId="1" type="noConversion"/>
  </si>
  <si>
    <t>数显压力开关</t>
    <phoneticPr fontId="1" type="noConversion"/>
  </si>
  <si>
    <t>选择减压阀时应考虑以下问题：要求的最大流量是多少？流量的变化有多大？</t>
    <phoneticPr fontId="1" type="noConversion"/>
  </si>
  <si>
    <t>1.通常连接在气动设备管路的起始端，方便控制设备气源的通断</t>
    <phoneticPr fontId="1" type="noConversion"/>
  </si>
  <si>
    <t>2.切断设备的气源，可以排出气路中的残余压力，确保作业安全</t>
    <phoneticPr fontId="1" type="noConversion"/>
  </si>
  <si>
    <t>3.都 属于手动换向阀（两位三通阀）</t>
    <phoneticPr fontId="1" type="noConversion"/>
  </si>
  <si>
    <t>不同点：</t>
    <phoneticPr fontId="1" type="noConversion"/>
  </si>
  <si>
    <t>相同点：</t>
    <phoneticPr fontId="1" type="noConversion"/>
  </si>
  <si>
    <t>1.残压阀可以挂锁，防止无关人员误操作关闭供气，造成安全事故</t>
    <phoneticPr fontId="1" type="noConversion"/>
  </si>
  <si>
    <t>2.此外残压阀可以安装消声器，排气时噪音小</t>
    <phoneticPr fontId="1" type="noConversion"/>
  </si>
  <si>
    <t>一、手滑阀与残压阀的作用和区别</t>
    <phoneticPr fontId="1" type="noConversion"/>
  </si>
  <si>
    <t>二、过滤减压阀</t>
    <phoneticPr fontId="1" type="noConversion"/>
  </si>
  <si>
    <t>三、缓慢启动阀</t>
    <phoneticPr fontId="1" type="noConversion"/>
  </si>
  <si>
    <t>四、数显压力开关</t>
    <phoneticPr fontId="1" type="noConversion"/>
  </si>
  <si>
    <t>其他</t>
    <phoneticPr fontId="1" type="noConversion"/>
  </si>
  <si>
    <t>过滤和调压是系统中必不可少的一部分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</si>
  <si>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过滤减压阀将压缩空气过滤器和减压阀结合在一个装置中</t>
    </r>
    <r>
      <rPr>
        <sz val="11"/>
        <color theme="1"/>
        <rFont val="等线"/>
        <family val="2"/>
        <scheme val="minor"/>
      </rPr>
      <t>，从而同时执行两种功能。过滤器可去除压缩空气中的杂质，减压阀则根据应用场合控制所需的工作压力， 它能够确保高过程安全性，减少机器故障，缩短停机时间，因此成为气源处理装置中不可或缺的元件。</t>
    </r>
    <phoneticPr fontId="1" type="noConversion"/>
  </si>
  <si>
    <t>双作用气缸缸径计算（斜面或水平工作）</t>
    <phoneticPr fontId="1" type="noConversion"/>
  </si>
  <si>
    <t>双作用气缸缸径计算（垂直运动）</t>
    <phoneticPr fontId="1" type="noConversion"/>
  </si>
  <si>
    <t>θ填入0，u填入1</t>
    <phoneticPr fontId="1" type="noConversion"/>
  </si>
  <si>
    <t>θ填入0</t>
    <phoneticPr fontId="1" type="noConversion"/>
  </si>
  <si>
    <r>
      <t>cos0</t>
    </r>
    <r>
      <rPr>
        <vertAlign val="superscript"/>
        <sz val="11"/>
        <color theme="1"/>
        <rFont val="等线"/>
        <family val="3"/>
        <charset val="134"/>
        <scheme val="minor"/>
      </rPr>
      <t>0</t>
    </r>
    <r>
      <rPr>
        <sz val="11"/>
        <color theme="1"/>
        <rFont val="等线"/>
        <family val="2"/>
        <scheme val="minor"/>
      </rPr>
      <t>=1</t>
    </r>
    <phoneticPr fontId="1" type="noConversion"/>
  </si>
  <si>
    <t>u填入1</t>
    <phoneticPr fontId="1" type="noConversion"/>
  </si>
  <si>
    <t>若有杆腔进气时工作，需根据理论输出力对比气缸手册的输出力表</t>
    <phoneticPr fontId="1" type="noConversion"/>
  </si>
  <si>
    <t>每分钟往复次数</t>
    <phoneticPr fontId="1" type="noConversion"/>
  </si>
  <si>
    <t>n</t>
    <phoneticPr fontId="1" type="noConversion"/>
  </si>
  <si>
    <t>次</t>
    <phoneticPr fontId="1" type="noConversion"/>
  </si>
  <si>
    <t>气缸每分钟耗气量</t>
    <phoneticPr fontId="1" type="noConversion"/>
  </si>
  <si>
    <t>气缸耗气量计算方式
1.耗气量 = 气缸排量 ÷ 压缩比。×
2.如计算表格所示</t>
    <phoneticPr fontId="1" type="noConversion"/>
  </si>
  <si>
    <t>所需空气量</t>
    <phoneticPr fontId="1" type="noConversion"/>
  </si>
  <si>
    <t>Qr1</t>
    <phoneticPr fontId="1" type="noConversion"/>
  </si>
  <si>
    <t>Qr2</t>
    <phoneticPr fontId="1" type="noConversion"/>
  </si>
  <si>
    <t>活塞最大速度</t>
    <phoneticPr fontId="1" type="noConversion"/>
  </si>
  <si>
    <t>V</t>
    <phoneticPr fontId="1" type="noConversion"/>
  </si>
  <si>
    <t>伸出侧空气消耗量</t>
    <phoneticPr fontId="1" type="noConversion"/>
  </si>
  <si>
    <t>缩回侧空气消耗量</t>
    <phoneticPr fontId="1" type="noConversion"/>
  </si>
  <si>
    <t>使用说明：
黄色为需要填入的参数，绿色为相应的计算结果。
d为0则伸出侧与缩回侧的受压面积相同。</t>
    <phoneticPr fontId="1" type="noConversion"/>
  </si>
  <si>
    <t>计算出理论输出力后，也可对比气缸手册中无杆腔进气的气缸输出力，查看对应的缸径</t>
    <phoneticPr fontId="1" type="noConversion"/>
  </si>
  <si>
    <t>https://techinfo.misumi.com.cn/exportarticle/article/2752/</t>
    <phoneticPr fontId="1" type="noConversion"/>
  </si>
  <si>
    <t>参考资料：米思米技术文章</t>
    <phoneticPr fontId="1" type="noConversion"/>
  </si>
  <si>
    <r>
      <t>D</t>
    </r>
    <r>
      <rPr>
        <vertAlign val="superscript"/>
        <sz val="11"/>
        <color theme="1"/>
        <rFont val="等线"/>
        <family val="3"/>
        <charset val="134"/>
        <scheme val="minor"/>
      </rPr>
      <t>2</t>
    </r>
    <r>
      <rPr>
        <sz val="11"/>
        <color theme="1"/>
        <rFont val="等线"/>
        <family val="2"/>
        <scheme val="minor"/>
      </rPr>
      <t>-(0.3D)</t>
    </r>
    <r>
      <rPr>
        <vertAlign val="superscript"/>
        <sz val="11"/>
        <color theme="1"/>
        <rFont val="等线"/>
        <family val="3"/>
        <charset val="134"/>
        <scheme val="minor"/>
      </rPr>
      <t>2</t>
    </r>
    <r>
      <rPr>
        <sz val="11"/>
        <color theme="1"/>
        <rFont val="等线"/>
        <family val="3"/>
        <charset val="134"/>
        <scheme val="minor"/>
      </rPr>
      <t>=</t>
    </r>
    <r>
      <rPr>
        <sz val="11"/>
        <color theme="1"/>
        <rFont val="等线"/>
        <family val="2"/>
        <scheme val="minor"/>
      </rPr>
      <t>0.91D</t>
    </r>
    <r>
      <rPr>
        <vertAlign val="superscript"/>
        <sz val="11"/>
        <color theme="1"/>
        <rFont val="等线"/>
        <family val="3"/>
        <charset val="134"/>
        <scheme val="minor"/>
      </rPr>
      <t>2</t>
    </r>
    <phoneticPr fontId="1" type="noConversion"/>
  </si>
  <si>
    <t>2.已知所需输出推力，计算气缸缸径</t>
    <phoneticPr fontId="1" type="noConversion"/>
  </si>
  <si>
    <t>3.已知所需输出拉力，计算气缸缸径</t>
    <phoneticPr fontId="1" type="noConversion"/>
  </si>
  <si>
    <r>
      <t>已知所需输出</t>
    </r>
    <r>
      <rPr>
        <sz val="11"/>
        <color rgb="FFFF0000"/>
        <rFont val="等线"/>
        <family val="3"/>
        <charset val="134"/>
        <scheme val="minor"/>
      </rPr>
      <t>拉力</t>
    </r>
    <r>
      <rPr>
        <sz val="11"/>
        <color theme="1"/>
        <rFont val="等线"/>
        <family val="2"/>
        <scheme val="minor"/>
      </rPr>
      <t>，计算气缸缸径</t>
    </r>
    <phoneticPr fontId="1" type="noConversion"/>
  </si>
  <si>
    <r>
      <t>已知所需输出</t>
    </r>
    <r>
      <rPr>
        <sz val="11"/>
        <color rgb="FFFF0000"/>
        <rFont val="等线"/>
        <family val="3"/>
        <charset val="134"/>
        <scheme val="minor"/>
      </rPr>
      <t>推力</t>
    </r>
    <r>
      <rPr>
        <sz val="11"/>
        <color theme="1"/>
        <rFont val="等线"/>
        <family val="2"/>
        <scheme val="minor"/>
      </rPr>
      <t>，计算气缸缸径</t>
    </r>
    <phoneticPr fontId="1" type="noConversion"/>
  </si>
  <si>
    <t>d的值（按d=0.3D）</t>
    <phoneticPr fontId="1" type="noConversion"/>
  </si>
  <si>
    <t>d的值(按d=0.3D)</t>
    <phoneticPr fontId="1" type="noConversion"/>
  </si>
  <si>
    <t>一次使用记录</t>
    <phoneticPr fontId="1" type="noConversion"/>
  </si>
  <si>
    <t>行程单位已由cm转换为mm</t>
    <phoneticPr fontId="1" type="noConversion"/>
  </si>
  <si>
    <t>qc2</t>
    <phoneticPr fontId="1" type="noConversion"/>
  </si>
  <si>
    <r>
      <t>q</t>
    </r>
    <r>
      <rPr>
        <vertAlign val="subscript"/>
        <sz val="11"/>
        <color theme="1"/>
        <rFont val="等线"/>
        <family val="3"/>
        <charset val="134"/>
        <scheme val="minor"/>
      </rPr>
      <t>c1</t>
    </r>
    <phoneticPr fontId="1" type="noConversion"/>
  </si>
  <si>
    <t>参考资料米思米</t>
    <phoneticPr fontId="1" type="noConversion"/>
  </si>
  <si>
    <t>P1</t>
    <phoneticPr fontId="1" type="noConversion"/>
  </si>
  <si>
    <t>P2</t>
    <phoneticPr fontId="1" type="noConversion"/>
  </si>
  <si>
    <t>d的值(d取D的0.3)</t>
    <phoneticPr fontId="1" type="noConversion"/>
  </si>
  <si>
    <t>e1</t>
    <phoneticPr fontId="1" type="noConversion"/>
  </si>
  <si>
    <t>管道或配管的空气消耗量2</t>
    <phoneticPr fontId="1" type="noConversion"/>
  </si>
  <si>
    <t>a1</t>
    <phoneticPr fontId="1" type="noConversion"/>
  </si>
  <si>
    <t>a2</t>
    <phoneticPr fontId="1" type="noConversion"/>
  </si>
  <si>
    <r>
      <t>q</t>
    </r>
    <r>
      <rPr>
        <vertAlign val="subscript"/>
        <sz val="11"/>
        <color theme="1"/>
        <rFont val="等线"/>
        <family val="3"/>
        <charset val="134"/>
        <scheme val="minor"/>
      </rPr>
      <t>p2</t>
    </r>
    <phoneticPr fontId="1" type="noConversion"/>
  </si>
  <si>
    <t>Q1</t>
    <phoneticPr fontId="1" type="noConversion"/>
  </si>
  <si>
    <t>Q2</t>
    <phoneticPr fontId="1" type="noConversion"/>
  </si>
  <si>
    <t>工作压力1-伸出侧</t>
    <phoneticPr fontId="1" type="noConversion"/>
  </si>
  <si>
    <t>工作压力2-缩回侧</t>
    <phoneticPr fontId="1" type="noConversion"/>
  </si>
  <si>
    <t>配管长度1-伸出侧</t>
    <phoneticPr fontId="1" type="noConversion"/>
  </si>
  <si>
    <t>配管内直径1-伸出侧</t>
    <phoneticPr fontId="1" type="noConversion"/>
  </si>
  <si>
    <t>管道或配管的空气消耗量1-伸出侧</t>
    <phoneticPr fontId="1" type="noConversion"/>
  </si>
  <si>
    <t>配管长度2-缩回侧</t>
    <phoneticPr fontId="1" type="noConversion"/>
  </si>
  <si>
    <t>配管内直径2-缩回侧</t>
    <phoneticPr fontId="1" type="noConversion"/>
  </si>
  <si>
    <t>气缸的空气消耗量1</t>
    <phoneticPr fontId="1" type="noConversion"/>
  </si>
  <si>
    <t>气缸的空气消耗量2</t>
    <phoneticPr fontId="1" type="noConversion"/>
  </si>
  <si>
    <t>伸出侧受压面积1-伸出侧</t>
    <phoneticPr fontId="1" type="noConversion"/>
  </si>
  <si>
    <t>配管的内截面积1-伸出侧</t>
    <phoneticPr fontId="1" type="noConversion"/>
  </si>
  <si>
    <t>缩回侧受压面积2-缩回侧</t>
    <phoneticPr fontId="1" type="noConversion"/>
  </si>
  <si>
    <t>配管的内截面积2-缩回侧</t>
    <phoneticPr fontId="1" type="noConversion"/>
  </si>
  <si>
    <t>全行程时间1</t>
    <phoneticPr fontId="1" type="noConversion"/>
  </si>
  <si>
    <t>全行程时间2</t>
    <phoneticPr fontId="1" type="noConversion"/>
  </si>
  <si>
    <t>空气消耗量1-伸出侧</t>
    <phoneticPr fontId="1" type="noConversion"/>
  </si>
  <si>
    <t>空气消耗量2-缩回侧</t>
    <phoneticPr fontId="1" type="noConversion"/>
  </si>
  <si>
    <t>2.所需空气量</t>
    <phoneticPr fontId="1" type="noConversion"/>
  </si>
  <si>
    <t>1.双作用气缸耗气量计算</t>
    <phoneticPr fontId="1" type="noConversion"/>
  </si>
  <si>
    <t>1.耗气量是指气缸往返动作1个往复时，气缸内及气缸与换向阀之间的配管内所消耗的空气量。是选定空压机及计算运行成本所必须的。
2.所需空气量对作为选定上游配管系统(FRL、增压阀等)的型号大小的流量指标值是必须的</t>
    <phoneticPr fontId="1" type="noConversion"/>
  </si>
  <si>
    <t>参照米思米文章</t>
    <phoneticPr fontId="1" type="noConversion"/>
  </si>
  <si>
    <t>其他资料（未使用）</t>
    <phoneticPr fontId="1" type="noConversion"/>
  </si>
  <si>
    <t>参照SMC计算公式</t>
    <phoneticPr fontId="1" type="noConversion"/>
  </si>
  <si>
    <t>F=mg：</t>
    <phoneticPr fontId="1" type="noConversion"/>
  </si>
  <si>
    <t>资料：</t>
    <phoneticPr fontId="1" type="noConversion"/>
  </si>
  <si>
    <t>推力F1</t>
    <phoneticPr fontId="1" type="noConversion"/>
  </si>
  <si>
    <t>拉力F2</t>
    <phoneticPr fontId="1" type="noConversion"/>
  </si>
  <si>
    <t>F2</t>
    <phoneticPr fontId="1" type="noConversion"/>
  </si>
  <si>
    <t>气缸输出力推F1</t>
    <phoneticPr fontId="1" type="noConversion"/>
  </si>
  <si>
    <t>气缸输出拉力F2</t>
    <phoneticPr fontId="1" type="noConversion"/>
  </si>
  <si>
    <t>无杆腔受压面积</t>
    <phoneticPr fontId="1" type="noConversion"/>
  </si>
  <si>
    <t>有杆腔受压面积</t>
    <phoneticPr fontId="1" type="noConversion"/>
  </si>
  <si>
    <t>计算速度，参照后确定β，选填(可根据经验直接填入β)</t>
    <phoneticPr fontId="1" type="noConversion"/>
  </si>
  <si>
    <t>使用说明：
黄色为需要填入的参数，绿色为相应的计算结果。
橙色为选填（参照使用）。</t>
    <phoneticPr fontId="1" type="noConversion"/>
  </si>
  <si>
    <t>使用说明：
黄色为需要填入的参数，绿色为相应的计算结果。
橙色为选填（参照使用）。
θ填入0，u填入1，可使F=umgcosθ=mg。</t>
    <phoneticPr fontId="1" type="noConversion"/>
  </si>
  <si>
    <t>1.计算公式及资料来源于网络
2.此文档仅用于学习交流使用
3.计算结果仅供参考</t>
    <phoneticPr fontId="1" type="noConversion"/>
  </si>
  <si>
    <t>Cv值转标准额定流量</t>
    <phoneticPr fontId="1" type="noConversion"/>
  </si>
  <si>
    <t>对比气缸耗气量Q与标准额定流量QNn，使电磁阀QNn&gt;Q</t>
    <phoneticPr fontId="1" type="noConversion"/>
  </si>
  <si>
    <t>[0-90°)，不包含90°,90°请填入0°</t>
    <phoneticPr fontId="1" type="noConversion"/>
  </si>
  <si>
    <r>
      <t>Q</t>
    </r>
    <r>
      <rPr>
        <sz val="8"/>
        <color theme="1"/>
        <rFont val="等线"/>
        <family val="3"/>
        <charset val="134"/>
        <scheme val="minor"/>
      </rPr>
      <t>Nn</t>
    </r>
    <r>
      <rPr>
        <sz val="11"/>
        <color theme="1"/>
        <rFont val="等线"/>
        <family val="2"/>
        <scheme val="minor"/>
      </rPr>
      <t>=984*Cv</t>
    </r>
    <phoneticPr fontId="1" type="noConversion"/>
  </si>
  <si>
    <t>VHS30-03A</t>
    <phoneticPr fontId="1" type="noConversion"/>
  </si>
  <si>
    <t>AN202-02</t>
    <phoneticPr fontId="1" type="noConversion"/>
  </si>
  <si>
    <t>倍数</t>
    <phoneticPr fontId="1" type="noConversion"/>
  </si>
  <si>
    <t>电磁阀选型计算（通过耗气量计算Cv值，利用Cv值对比）</t>
    <phoneticPr fontId="1" type="noConversion"/>
  </si>
  <si>
    <t>使用方法：
黄色部分为手填，
绿色部分为计算结果（勿动）。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</si>
</sst>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vertAlign val="subscript"/>
      <sz val="11"/>
      <color theme="1"/>
      <name val="等线"/>
      <family val="3"/>
      <charset val="134"/>
      <scheme val="minor"/>
    </font>
    <font>
      <vertAlign val="superscript"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sz val="11"/>
      <name val="微软雅黑"/>
      <family val="2"/>
      <charset val="134"/>
    </font>
    <font>
      <sz val="11"/>
      <color rgb="FFFF0000"/>
      <name val="等线"/>
      <family val="2"/>
      <scheme val="minor"/>
    </font>
    <font>
      <u/>
      <sz val="11"/>
      <color theme="10"/>
      <name val="等线"/>
      <family val="2"/>
      <scheme val="minor"/>
    </font>
    <font>
      <sz val="11"/>
      <color rgb="FFFF0000"/>
      <name val="等线"/>
      <family val="3"/>
      <charset val="134"/>
      <scheme val="minor"/>
    </font>
    <font>
      <b/>
      <sz val="14"/>
      <color theme="1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b/>
      <sz val="24"/>
      <color theme="1"/>
      <name val="等线"/>
      <family val="3"/>
      <charset val="134"/>
      <scheme val="minor"/>
    </font>
    <font>
      <sz val="8"/>
      <color theme="1"/>
      <name val="等线"/>
      <family val="3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</fills>
  <borders count="3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0" fontId="5" fillId="0" borderId="0"/>
    <xf numFmtId="0" fontId="8" fillId="0" borderId="0" applyNumberFormat="0" applyFill="0" applyBorder="0" applyAlignment="0" applyProtection="0"/>
  </cellStyleXfs>
  <cellXfs count="233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0" borderId="7" xfId="0" applyBorder="1"/>
    <xf numFmtId="0" fontId="0" fillId="0" borderId="8" xfId="0" applyBorder="1"/>
    <xf numFmtId="0" fontId="0" fillId="0" borderId="0" xfId="0" applyAlignment="1">
      <alignment vertical="top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0" borderId="0" xfId="0" applyAlignment="1">
      <alignment vertical="top" wrapText="1"/>
    </xf>
    <xf numFmtId="0" fontId="0" fillId="4" borderId="12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3" borderId="12" xfId="0" applyFill="1" applyBorder="1" applyAlignment="1">
      <alignment horizontal="center" vertical="center"/>
    </xf>
    <xf numFmtId="0" fontId="0" fillId="0" borderId="12" xfId="0" applyBorder="1" applyAlignment="1">
      <alignment horizontal="left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0" borderId="13" xfId="0" applyBorder="1" applyAlignment="1">
      <alignment horizontal="left" vertical="center"/>
    </xf>
    <xf numFmtId="0" fontId="0" fillId="0" borderId="15" xfId="0" applyBorder="1" applyAlignment="1">
      <alignment horizontal="left" vertical="center"/>
    </xf>
    <xf numFmtId="0" fontId="0" fillId="2" borderId="16" xfId="0" applyFill="1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3" borderId="18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3" borderId="16" xfId="0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2" xfId="0" applyBorder="1" applyAlignment="1">
      <alignment horizontal="center"/>
    </xf>
    <xf numFmtId="0" fontId="0" fillId="6" borderId="20" xfId="0" applyFill="1" applyBorder="1" applyAlignment="1">
      <alignment vertical="center"/>
    </xf>
    <xf numFmtId="0" fontId="0" fillId="6" borderId="18" xfId="0" applyFill="1" applyBorder="1" applyAlignment="1">
      <alignment vertical="center"/>
    </xf>
    <xf numFmtId="0" fontId="0" fillId="6" borderId="21" xfId="0" applyFill="1" applyBorder="1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2" xfId="0" applyBorder="1" applyAlignment="1">
      <alignment vertical="center" wrapText="1"/>
    </xf>
    <xf numFmtId="0" fontId="0" fillId="0" borderId="16" xfId="0" applyBorder="1" applyAlignment="1">
      <alignment vertical="center" wrapText="1"/>
    </xf>
    <xf numFmtId="0" fontId="0" fillId="6" borderId="22" xfId="0" applyFill="1" applyBorder="1" applyAlignment="1">
      <alignment vertical="center"/>
    </xf>
    <xf numFmtId="0" fontId="0" fillId="6" borderId="23" xfId="0" applyFill="1" applyBorder="1" applyAlignment="1">
      <alignment vertical="center"/>
    </xf>
    <xf numFmtId="0" fontId="0" fillId="6" borderId="24" xfId="0" applyFill="1" applyBorder="1" applyAlignment="1">
      <alignment vertical="center"/>
    </xf>
    <xf numFmtId="0" fontId="0" fillId="6" borderId="25" xfId="0" applyFill="1" applyBorder="1" applyAlignment="1">
      <alignment vertical="center"/>
    </xf>
    <xf numFmtId="0" fontId="0" fillId="0" borderId="25" xfId="0" applyBorder="1" applyAlignment="1">
      <alignment vertical="center"/>
    </xf>
    <xf numFmtId="0" fontId="0" fillId="0" borderId="26" xfId="0" applyBorder="1" applyAlignment="1">
      <alignment vertical="center"/>
    </xf>
    <xf numFmtId="0" fontId="0" fillId="0" borderId="20" xfId="0" applyBorder="1" applyAlignment="1">
      <alignment vertical="center"/>
    </xf>
    <xf numFmtId="0" fontId="0" fillId="0" borderId="18" xfId="0" applyBorder="1" applyAlignment="1">
      <alignment vertical="center"/>
    </xf>
    <xf numFmtId="0" fontId="0" fillId="0" borderId="18" xfId="0" applyBorder="1" applyAlignment="1">
      <alignment vertical="center" wrapText="1"/>
    </xf>
    <xf numFmtId="0" fontId="0" fillId="0" borderId="21" xfId="0" applyBorder="1" applyAlignment="1">
      <alignment vertical="center"/>
    </xf>
    <xf numFmtId="0" fontId="0" fillId="0" borderId="15" xfId="0" applyBorder="1" applyAlignment="1">
      <alignment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left" vertical="center"/>
    </xf>
    <xf numFmtId="0" fontId="0" fillId="0" borderId="17" xfId="0" applyBorder="1" applyAlignment="1">
      <alignment horizontal="left" vertical="center"/>
    </xf>
    <xf numFmtId="0" fontId="0" fillId="3" borderId="12" xfId="0" applyFill="1" applyBorder="1" applyAlignment="1">
      <alignment horizontal="center"/>
    </xf>
    <xf numFmtId="0" fontId="0" fillId="0" borderId="13" xfId="0" applyBorder="1"/>
    <xf numFmtId="0" fontId="0" fillId="0" borderId="15" xfId="0" applyBorder="1" applyAlignment="1">
      <alignment horizontal="center" vertical="center"/>
    </xf>
    <xf numFmtId="0" fontId="0" fillId="3" borderId="16" xfId="0" applyFill="1" applyBorder="1"/>
    <xf numFmtId="0" fontId="0" fillId="2" borderId="2" xfId="0" applyFill="1" applyBorder="1" applyAlignment="1">
      <alignment horizontal="center" vertical="center"/>
    </xf>
    <xf numFmtId="0" fontId="7" fillId="0" borderId="0" xfId="0" applyFont="1"/>
    <xf numFmtId="0" fontId="0" fillId="0" borderId="0" xfId="0" applyAlignment="1">
      <alignment horizontal="left" vertical="center"/>
    </xf>
    <xf numFmtId="0" fontId="0" fillId="0" borderId="2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0" xfId="0" applyAlignment="1">
      <alignment vertical="center"/>
    </xf>
    <xf numFmtId="0" fontId="0" fillId="0" borderId="5" xfId="0" applyBorder="1" applyAlignment="1">
      <alignment vertical="center"/>
    </xf>
    <xf numFmtId="0" fontId="0" fillId="3" borderId="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3" borderId="28" xfId="0" applyFill="1" applyBorder="1"/>
    <xf numFmtId="0" fontId="0" fillId="3" borderId="27" xfId="0" applyFill="1" applyBorder="1"/>
    <xf numFmtId="0" fontId="0" fillId="3" borderId="28" xfId="0" applyFill="1" applyBorder="1" applyAlignment="1">
      <alignment horizontal="center" vertical="center"/>
    </xf>
    <xf numFmtId="0" fontId="0" fillId="0" borderId="1" xfId="0" applyBorder="1" applyAlignment="1">
      <alignment vertical="top"/>
    </xf>
    <xf numFmtId="0" fontId="0" fillId="0" borderId="3" xfId="0" applyBorder="1" applyAlignment="1">
      <alignment vertical="top"/>
    </xf>
    <xf numFmtId="0" fontId="0" fillId="3" borderId="27" xfId="0" applyFill="1" applyBorder="1" applyAlignment="1">
      <alignment horizontal="center" vertical="center"/>
    </xf>
    <xf numFmtId="0" fontId="0" fillId="7" borderId="4" xfId="0" applyFill="1" applyBorder="1"/>
    <xf numFmtId="0" fontId="8" fillId="7" borderId="4" xfId="2" applyFill="1" applyBorder="1"/>
    <xf numFmtId="0" fontId="0" fillId="7" borderId="6" xfId="0" applyFill="1" applyBorder="1"/>
    <xf numFmtId="0" fontId="0" fillId="7" borderId="7" xfId="0" applyFill="1" applyBorder="1"/>
    <xf numFmtId="0" fontId="0" fillId="4" borderId="30" xfId="0" applyFill="1" applyBorder="1" applyAlignment="1">
      <alignment horizontal="center" vertical="center"/>
    </xf>
    <xf numFmtId="0" fontId="0" fillId="4" borderId="31" xfId="0" applyFill="1" applyBorder="1" applyAlignment="1">
      <alignment horizontal="center" vertical="center"/>
    </xf>
    <xf numFmtId="0" fontId="2" fillId="0" borderId="0" xfId="0" applyFont="1"/>
    <xf numFmtId="0" fontId="12" fillId="0" borderId="0" xfId="0" applyFont="1"/>
    <xf numFmtId="0" fontId="12" fillId="0" borderId="1" xfId="0" applyFont="1" applyBorder="1"/>
    <xf numFmtId="0" fontId="6" fillId="2" borderId="20" xfId="1" applyFont="1" applyFill="1" applyBorder="1" applyAlignment="1">
      <alignment horizontal="center"/>
    </xf>
    <xf numFmtId="0" fontId="6" fillId="2" borderId="21" xfId="1" applyFont="1" applyFill="1" applyBorder="1" applyAlignment="1">
      <alignment horizontal="center"/>
    </xf>
    <xf numFmtId="0" fontId="6" fillId="2" borderId="13" xfId="1" applyFont="1" applyFill="1" applyBorder="1" applyAlignment="1">
      <alignment horizontal="center"/>
    </xf>
    <xf numFmtId="0" fontId="6" fillId="2" borderId="14" xfId="1" applyFont="1" applyFill="1" applyBorder="1" applyAlignment="1">
      <alignment horizontal="center"/>
    </xf>
    <xf numFmtId="0" fontId="6" fillId="2" borderId="15" xfId="1" applyFont="1" applyFill="1" applyBorder="1" applyAlignment="1">
      <alignment horizontal="center"/>
    </xf>
    <xf numFmtId="0" fontId="6" fillId="2" borderId="17" xfId="1" applyFont="1" applyFill="1" applyBorder="1" applyAlignment="1">
      <alignment horizontal="center"/>
    </xf>
    <xf numFmtId="0" fontId="0" fillId="0" borderId="2" xfId="0" applyBorder="1" applyAlignment="1">
      <alignment vertical="top"/>
    </xf>
    <xf numFmtId="0" fontId="0" fillId="3" borderId="5" xfId="0" applyFill="1" applyBorder="1" applyAlignment="1">
      <alignment horizontal="center" vertical="center"/>
    </xf>
    <xf numFmtId="0" fontId="0" fillId="7" borderId="12" xfId="0" applyFill="1" applyBorder="1" applyAlignment="1">
      <alignment horizontal="center" vertical="center"/>
    </xf>
    <xf numFmtId="0" fontId="0" fillId="8" borderId="12" xfId="0" applyFill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14" xfId="0" applyBorder="1" applyAlignment="1">
      <alignment vertical="center" wrapText="1"/>
    </xf>
    <xf numFmtId="0" fontId="0" fillId="0" borderId="17" xfId="0" applyBorder="1" applyAlignment="1">
      <alignment vertical="center" wrapText="1"/>
    </xf>
    <xf numFmtId="0" fontId="2" fillId="0" borderId="32" xfId="0" applyFont="1" applyBorder="1"/>
    <xf numFmtId="0" fontId="0" fillId="0" borderId="11" xfId="0" applyBorder="1"/>
    <xf numFmtId="0" fontId="0" fillId="2" borderId="27" xfId="0" applyFill="1" applyBorder="1"/>
    <xf numFmtId="0" fontId="0" fillId="0" borderId="29" xfId="0" applyBorder="1"/>
    <xf numFmtId="0" fontId="0" fillId="2" borderId="29" xfId="0" applyFill="1" applyBorder="1"/>
    <xf numFmtId="0" fontId="0" fillId="0" borderId="28" xfId="0" applyBorder="1"/>
    <xf numFmtId="0" fontId="10" fillId="7" borderId="0" xfId="0" applyFont="1" applyFill="1" applyAlignment="1">
      <alignment horizontal="left" vertical="top" wrapText="1"/>
    </xf>
    <xf numFmtId="0" fontId="10" fillId="7" borderId="0" xfId="0" applyFont="1" applyFill="1" applyAlignment="1">
      <alignment horizontal="left" vertical="top"/>
    </xf>
    <xf numFmtId="0" fontId="0" fillId="0" borderId="27" xfId="0" applyBorder="1" applyAlignment="1">
      <alignment horizontal="center" vertical="center" wrapText="1"/>
    </xf>
    <xf numFmtId="0" fontId="0" fillId="0" borderId="29" xfId="0" applyBorder="1" applyAlignment="1">
      <alignment horizontal="center" vertical="center" wrapText="1"/>
    </xf>
    <xf numFmtId="0" fontId="0" fillId="0" borderId="28" xfId="0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0" fillId="5" borderId="1" xfId="0" applyFill="1" applyBorder="1" applyAlignment="1">
      <alignment horizontal="left" vertical="top" wrapText="1"/>
    </xf>
    <xf numFmtId="0" fontId="0" fillId="5" borderId="2" xfId="0" applyFill="1" applyBorder="1" applyAlignment="1">
      <alignment horizontal="left" vertical="top" wrapText="1"/>
    </xf>
    <xf numFmtId="0" fontId="0" fillId="5" borderId="3" xfId="0" applyFill="1" applyBorder="1" applyAlignment="1">
      <alignment horizontal="left" vertical="top" wrapText="1"/>
    </xf>
    <xf numFmtId="0" fontId="0" fillId="5" borderId="4" xfId="0" applyFill="1" applyBorder="1" applyAlignment="1">
      <alignment horizontal="left" vertical="top" wrapText="1"/>
    </xf>
    <xf numFmtId="0" fontId="0" fillId="5" borderId="0" xfId="0" applyFill="1" applyAlignment="1">
      <alignment horizontal="left" vertical="top" wrapText="1"/>
    </xf>
    <xf numFmtId="0" fontId="0" fillId="5" borderId="5" xfId="0" applyFill="1" applyBorder="1" applyAlignment="1">
      <alignment horizontal="left" vertical="top" wrapText="1"/>
    </xf>
    <xf numFmtId="0" fontId="0" fillId="5" borderId="6" xfId="0" applyFill="1" applyBorder="1" applyAlignment="1">
      <alignment horizontal="left" vertical="top" wrapText="1"/>
    </xf>
    <xf numFmtId="0" fontId="0" fillId="5" borderId="7" xfId="0" applyFill="1" applyBorder="1" applyAlignment="1">
      <alignment horizontal="left" vertical="top" wrapText="1"/>
    </xf>
    <xf numFmtId="0" fontId="0" fillId="5" borderId="8" xfId="0" applyFill="1" applyBorder="1" applyAlignment="1">
      <alignment horizontal="left" vertical="top" wrapText="1"/>
    </xf>
    <xf numFmtId="0" fontId="2" fillId="0" borderId="27" xfId="0" applyFont="1" applyBorder="1" applyAlignment="1">
      <alignment horizontal="left" vertical="top" wrapText="1"/>
    </xf>
    <xf numFmtId="0" fontId="2" fillId="0" borderId="28" xfId="0" applyFont="1" applyBorder="1" applyAlignment="1">
      <alignment horizontal="left" vertical="top" wrapText="1"/>
    </xf>
    <xf numFmtId="0" fontId="0" fillId="5" borderId="2" xfId="0" applyFill="1" applyBorder="1" applyAlignment="1">
      <alignment horizontal="left" vertical="top"/>
    </xf>
    <xf numFmtId="0" fontId="0" fillId="5" borderId="3" xfId="0" applyFill="1" applyBorder="1" applyAlignment="1">
      <alignment horizontal="left" vertical="top"/>
    </xf>
    <xf numFmtId="0" fontId="0" fillId="5" borderId="4" xfId="0" applyFill="1" applyBorder="1" applyAlignment="1">
      <alignment horizontal="left" vertical="top"/>
    </xf>
    <xf numFmtId="0" fontId="0" fillId="5" borderId="0" xfId="0" applyFill="1" applyAlignment="1">
      <alignment horizontal="left" vertical="top"/>
    </xf>
    <xf numFmtId="0" fontId="0" fillId="5" borderId="5" xfId="0" applyFill="1" applyBorder="1" applyAlignment="1">
      <alignment horizontal="left" vertical="top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0" fillId="5" borderId="6" xfId="0" applyFill="1" applyBorder="1" applyAlignment="1">
      <alignment horizontal="left" vertical="top"/>
    </xf>
    <xf numFmtId="0" fontId="0" fillId="5" borderId="7" xfId="0" applyFill="1" applyBorder="1" applyAlignment="1">
      <alignment horizontal="left" vertical="top"/>
    </xf>
    <xf numFmtId="0" fontId="0" fillId="5" borderId="8" xfId="0" applyFill="1" applyBorder="1" applyAlignment="1">
      <alignment horizontal="left" vertical="top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/>
    </xf>
    <xf numFmtId="0" fontId="2" fillId="2" borderId="0" xfId="0" applyFont="1" applyFill="1" applyAlignment="1">
      <alignment horizontal="center"/>
    </xf>
    <xf numFmtId="0" fontId="2" fillId="2" borderId="5" xfId="0" applyFont="1" applyFill="1" applyBorder="1" applyAlignment="1">
      <alignment horizont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0" fontId="11" fillId="0" borderId="4" xfId="0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0" fillId="3" borderId="0" xfId="0" applyFill="1" applyAlignment="1">
      <alignment horizontal="center"/>
    </xf>
    <xf numFmtId="0" fontId="0" fillId="0" borderId="1" xfId="0" applyBorder="1" applyAlignment="1">
      <alignment horizontal="left" vertical="top" wrapText="1"/>
    </xf>
    <xf numFmtId="0" fontId="0" fillId="0" borderId="2" xfId="0" applyBorder="1" applyAlignment="1">
      <alignment horizontal="left" vertical="top" wrapText="1"/>
    </xf>
    <xf numFmtId="0" fontId="0" fillId="0" borderId="3" xfId="0" applyBorder="1" applyAlignment="1">
      <alignment horizontal="left" vertical="top" wrapText="1"/>
    </xf>
    <xf numFmtId="0" fontId="0" fillId="0" borderId="4" xfId="0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5" xfId="0" applyBorder="1" applyAlignment="1">
      <alignment horizontal="left" vertical="top" wrapText="1"/>
    </xf>
    <xf numFmtId="0" fontId="0" fillId="0" borderId="6" xfId="0" applyBorder="1" applyAlignment="1">
      <alignment horizontal="left" vertical="top" wrapText="1"/>
    </xf>
    <xf numFmtId="0" fontId="0" fillId="0" borderId="7" xfId="0" applyBorder="1" applyAlignment="1">
      <alignment horizontal="left" vertical="top" wrapText="1"/>
    </xf>
    <xf numFmtId="0" fontId="0" fillId="0" borderId="8" xfId="0" applyBorder="1" applyAlignment="1">
      <alignment horizontal="left" vertical="top" wrapText="1"/>
    </xf>
    <xf numFmtId="0" fontId="0" fillId="0" borderId="1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2" fillId="0" borderId="9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vertical="center" wrapText="1"/>
    </xf>
    <xf numFmtId="0" fontId="0" fillId="0" borderId="20" xfId="0" applyBorder="1" applyAlignment="1">
      <alignment horizontal="left" vertical="top" wrapText="1"/>
    </xf>
    <xf numFmtId="0" fontId="0" fillId="0" borderId="18" xfId="0" applyBorder="1" applyAlignment="1">
      <alignment horizontal="left" vertical="top"/>
    </xf>
    <xf numFmtId="0" fontId="0" fillId="0" borderId="21" xfId="0" applyBorder="1" applyAlignment="1">
      <alignment horizontal="left" vertical="top"/>
    </xf>
    <xf numFmtId="0" fontId="0" fillId="0" borderId="13" xfId="0" applyBorder="1" applyAlignment="1">
      <alignment horizontal="left" vertical="top"/>
    </xf>
    <xf numFmtId="0" fontId="0" fillId="0" borderId="12" xfId="0" applyBorder="1" applyAlignment="1">
      <alignment horizontal="left" vertical="top"/>
    </xf>
    <xf numFmtId="0" fontId="0" fillId="0" borderId="14" xfId="0" applyBorder="1" applyAlignment="1">
      <alignment horizontal="left" vertical="top"/>
    </xf>
    <xf numFmtId="0" fontId="0" fillId="0" borderId="15" xfId="0" applyBorder="1" applyAlignment="1">
      <alignment horizontal="left" vertical="top"/>
    </xf>
    <xf numFmtId="0" fontId="0" fillId="0" borderId="16" xfId="0" applyBorder="1" applyAlignment="1">
      <alignment horizontal="left" vertical="top"/>
    </xf>
    <xf numFmtId="0" fontId="0" fillId="0" borderId="17" xfId="0" applyBorder="1" applyAlignment="1">
      <alignment horizontal="left" vertical="top"/>
    </xf>
    <xf numFmtId="0" fontId="0" fillId="5" borderId="4" xfId="0" applyFill="1" applyBorder="1" applyAlignment="1">
      <alignment horizontal="center" vertical="top" wrapText="1"/>
    </xf>
    <xf numFmtId="0" fontId="0" fillId="5" borderId="5" xfId="0" applyFill="1" applyBorder="1" applyAlignment="1">
      <alignment horizontal="center" vertical="top" wrapText="1"/>
    </xf>
    <xf numFmtId="0" fontId="0" fillId="5" borderId="6" xfId="0" applyFill="1" applyBorder="1" applyAlignment="1">
      <alignment horizontal="center" vertical="top" wrapText="1"/>
    </xf>
    <xf numFmtId="0" fontId="0" fillId="5" borderId="8" xfId="0" applyFill="1" applyBorder="1" applyAlignment="1">
      <alignment horizontal="center" vertical="top" wrapText="1"/>
    </xf>
    <xf numFmtId="0" fontId="0" fillId="0" borderId="1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33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3" borderId="20" xfId="0" applyFill="1" applyBorder="1" applyAlignment="1">
      <alignment horizontal="center" vertical="center"/>
    </xf>
    <xf numFmtId="0" fontId="0" fillId="3" borderId="18" xfId="0" applyFill="1" applyBorder="1" applyAlignment="1">
      <alignment horizontal="center" vertical="center"/>
    </xf>
    <xf numFmtId="0" fontId="0" fillId="3" borderId="21" xfId="0" applyFill="1" applyBorder="1" applyAlignment="1">
      <alignment horizontal="center" vertical="center"/>
    </xf>
    <xf numFmtId="0" fontId="0" fillId="3" borderId="13" xfId="0" applyFill="1" applyBorder="1" applyAlignment="1">
      <alignment horizontal="center" vertical="center"/>
    </xf>
    <xf numFmtId="0" fontId="0" fillId="3" borderId="12" xfId="0" applyFill="1" applyBorder="1" applyAlignment="1">
      <alignment horizontal="center" vertical="center"/>
    </xf>
    <xf numFmtId="0" fontId="0" fillId="3" borderId="14" xfId="0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0" fillId="3" borderId="16" xfId="0" applyFill="1" applyBorder="1" applyAlignment="1">
      <alignment horizontal="center" vertical="center"/>
    </xf>
    <xf numFmtId="0" fontId="0" fillId="3" borderId="17" xfId="0" applyFill="1" applyBorder="1" applyAlignment="1">
      <alignment horizontal="center" vertical="center"/>
    </xf>
    <xf numFmtId="0" fontId="5" fillId="0" borderId="29" xfId="0" applyFont="1" applyBorder="1" applyAlignment="1">
      <alignment horizontal="left" vertical="top" wrapText="1"/>
    </xf>
    <xf numFmtId="0" fontId="0" fillId="0" borderId="29" xfId="0" applyBorder="1" applyAlignment="1">
      <alignment horizontal="left" vertical="top" wrapText="1"/>
    </xf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1" fillId="0" borderId="5" xfId="0" applyFont="1" applyBorder="1" applyAlignment="1">
      <alignment vertical="center"/>
    </xf>
    <xf numFmtId="0" fontId="11" fillId="0" borderId="0" xfId="0" applyFont="1" applyBorder="1" applyAlignment="1">
      <alignment vertical="center"/>
    </xf>
    <xf numFmtId="0" fontId="0" fillId="2" borderId="0" xfId="0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0" fillId="5" borderId="0" xfId="0" applyFill="1" applyBorder="1" applyAlignment="1">
      <alignment horizontal="left" vertical="top"/>
    </xf>
    <xf numFmtId="0" fontId="0" fillId="7" borderId="0" xfId="0" applyFill="1" applyBorder="1"/>
    <xf numFmtId="0" fontId="11" fillId="0" borderId="0" xfId="0" applyFont="1" applyBorder="1" applyAlignment="1">
      <alignment horizontal="center" vertical="center"/>
    </xf>
  </cellXfs>
  <cellStyles count="3">
    <cellStyle name="常规" xfId="0" builtinId="0"/>
    <cellStyle name="常规 2" xfId="1" xr:uid="{D196CF88-CE64-4EEC-A55E-519644730F0B}"/>
    <cellStyle name="超链接" xfId="2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jpeg"/><Relationship Id="rId4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0</xdr:row>
      <xdr:rowOff>0</xdr:rowOff>
    </xdr:from>
    <xdr:to>
      <xdr:col>18</xdr:col>
      <xdr:colOff>430306</xdr:colOff>
      <xdr:row>10</xdr:row>
      <xdr:rowOff>152400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81548610-7B68-68D0-1A94-A29628BA8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0"/>
          <a:ext cx="8374156" cy="2025650"/>
        </a:xfrm>
        <a:prstGeom prst="rect">
          <a:avLst/>
        </a:prstGeom>
      </xdr:spPr>
    </xdr:pic>
    <xdr:clientData/>
  </xdr:twoCellAnchor>
  <xdr:twoCellAnchor editAs="oneCell">
    <xdr:from>
      <xdr:col>7</xdr:col>
      <xdr:colOff>101600</xdr:colOff>
      <xdr:row>21</xdr:row>
      <xdr:rowOff>44451</xdr:rowOff>
    </xdr:from>
    <xdr:to>
      <xdr:col>8</xdr:col>
      <xdr:colOff>584200</xdr:colOff>
      <xdr:row>25</xdr:row>
      <xdr:rowOff>105459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D0F7AD6-E66C-4CD1-5E70-A07202EAD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40500" y="3511551"/>
          <a:ext cx="1143000" cy="784908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</xdr:colOff>
      <xdr:row>27</xdr:row>
      <xdr:rowOff>101601</xdr:rowOff>
    </xdr:from>
    <xdr:to>
      <xdr:col>8</xdr:col>
      <xdr:colOff>601733</xdr:colOff>
      <xdr:row>31</xdr:row>
      <xdr:rowOff>95251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EE38426-D5FF-9D63-A7F7-029440113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64300" y="4660901"/>
          <a:ext cx="1236733" cy="711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50800</xdr:rowOff>
    </xdr:from>
    <xdr:to>
      <xdr:col>4</xdr:col>
      <xdr:colOff>297968</xdr:colOff>
      <xdr:row>61</xdr:row>
      <xdr:rowOff>157624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8B0E93E-70D4-64F3-236A-083E9814A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575300"/>
          <a:ext cx="3746018" cy="56249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34</xdr:row>
      <xdr:rowOff>19050</xdr:rowOff>
    </xdr:from>
    <xdr:to>
      <xdr:col>7</xdr:col>
      <xdr:colOff>458876</xdr:colOff>
      <xdr:row>64</xdr:row>
      <xdr:rowOff>165100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6B29C96-2FF1-62FE-9820-0A72BB42B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026150"/>
          <a:ext cx="7024776" cy="5480050"/>
        </a:xfrm>
        <a:prstGeom prst="rect">
          <a:avLst/>
        </a:prstGeom>
      </xdr:spPr>
    </xdr:pic>
    <xdr:clientData/>
  </xdr:twoCellAnchor>
  <xdr:twoCellAnchor editAs="oneCell">
    <xdr:from>
      <xdr:col>6</xdr:col>
      <xdr:colOff>92621</xdr:colOff>
      <xdr:row>25</xdr:row>
      <xdr:rowOff>127182</xdr:rowOff>
    </xdr:from>
    <xdr:to>
      <xdr:col>13</xdr:col>
      <xdr:colOff>503834</xdr:colOff>
      <xdr:row>29</xdr:row>
      <xdr:rowOff>165100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9799C85-C81F-FE9F-65D1-B784E3000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12421" y="4661082"/>
          <a:ext cx="5034013" cy="755468"/>
        </a:xfrm>
        <a:prstGeom prst="rect">
          <a:avLst/>
        </a:prstGeom>
      </xdr:spPr>
    </xdr:pic>
    <xdr:clientData/>
  </xdr:twoCellAnchor>
  <xdr:twoCellAnchor editAs="oneCell">
    <xdr:from>
      <xdr:col>6</xdr:col>
      <xdr:colOff>138156</xdr:colOff>
      <xdr:row>0</xdr:row>
      <xdr:rowOff>0</xdr:rowOff>
    </xdr:from>
    <xdr:to>
      <xdr:col>13</xdr:col>
      <xdr:colOff>476250</xdr:colOff>
      <xdr:row>24</xdr:row>
      <xdr:rowOff>67678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E9CCD8C2-8F9D-5D03-857B-53FD24DF5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57956" y="0"/>
          <a:ext cx="4960894" cy="4461878"/>
        </a:xfrm>
        <a:prstGeom prst="rect">
          <a:avLst/>
        </a:prstGeom>
      </xdr:spPr>
    </xdr:pic>
    <xdr:clientData/>
  </xdr:twoCellAnchor>
  <xdr:twoCellAnchor editAs="oneCell">
    <xdr:from>
      <xdr:col>8</xdr:col>
      <xdr:colOff>458665</xdr:colOff>
      <xdr:row>32</xdr:row>
      <xdr:rowOff>145072</xdr:rowOff>
    </xdr:from>
    <xdr:to>
      <xdr:col>14</xdr:col>
      <xdr:colOff>54874</xdr:colOff>
      <xdr:row>42</xdr:row>
      <xdr:rowOff>168843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568EF16-4AFF-47FE-B9AF-5ED293D14A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799265" y="5796572"/>
          <a:ext cx="3558609" cy="1801771"/>
        </a:xfrm>
        <a:prstGeom prst="rect">
          <a:avLst/>
        </a:prstGeom>
      </xdr:spPr>
    </xdr:pic>
    <xdr:clientData/>
  </xdr:twoCellAnchor>
  <xdr:twoCellAnchor editAs="oneCell">
    <xdr:from>
      <xdr:col>14</xdr:col>
      <xdr:colOff>368300</xdr:colOff>
      <xdr:row>0</xdr:row>
      <xdr:rowOff>0</xdr:rowOff>
    </xdr:from>
    <xdr:to>
      <xdr:col>19</xdr:col>
      <xdr:colOff>190499</xdr:colOff>
      <xdr:row>29</xdr:row>
      <xdr:rowOff>65262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23DB4560-65B5-2889-12A5-04F43CA91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671300" y="0"/>
          <a:ext cx="3124199" cy="536116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184151</xdr:colOff>
      <xdr:row>25</xdr:row>
      <xdr:rowOff>67902</xdr:rowOff>
    </xdr:from>
    <xdr:to>
      <xdr:col>12</xdr:col>
      <xdr:colOff>421483</xdr:colOff>
      <xdr:row>38</xdr:row>
      <xdr:rowOff>94129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2B4AF08-26EF-62C4-F008-FC40312A7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1" y="4474802"/>
          <a:ext cx="5056982" cy="2421298"/>
        </a:xfrm>
        <a:prstGeom prst="rect">
          <a:avLst/>
        </a:prstGeom>
      </xdr:spPr>
    </xdr:pic>
    <xdr:clientData/>
  </xdr:twoCellAnchor>
  <xdr:twoCellAnchor editAs="oneCell">
    <xdr:from>
      <xdr:col>5</xdr:col>
      <xdr:colOff>285002</xdr:colOff>
      <xdr:row>1</xdr:row>
      <xdr:rowOff>44824</xdr:rowOff>
    </xdr:from>
    <xdr:to>
      <xdr:col>16</xdr:col>
      <xdr:colOff>202452</xdr:colOff>
      <xdr:row>22</xdr:row>
      <xdr:rowOff>137894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C1AE87F-680D-8334-D377-766F81AA3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23590" y="433295"/>
          <a:ext cx="7350686" cy="3985246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209177</xdr:colOff>
      <xdr:row>52</xdr:row>
      <xdr:rowOff>52294</xdr:rowOff>
    </xdr:from>
    <xdr:to>
      <xdr:col>4</xdr:col>
      <xdr:colOff>238862</xdr:colOff>
      <xdr:row>60</xdr:row>
      <xdr:rowOff>107430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215F244-6BF2-4C21-9AFE-7B54BD25F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9177" y="9442823"/>
          <a:ext cx="4728685" cy="1489489"/>
        </a:xfrm>
        <a:prstGeom prst="rect">
          <a:avLst/>
        </a:prstGeom>
      </xdr:spPr>
    </xdr:pic>
    <xdr:clientData/>
  </xdr:twoCellAnchor>
  <xdr:twoCellAnchor editAs="oneCell">
    <xdr:from>
      <xdr:col>6</xdr:col>
      <xdr:colOff>216647</xdr:colOff>
      <xdr:row>65</xdr:row>
      <xdr:rowOff>14943</xdr:rowOff>
    </xdr:from>
    <xdr:to>
      <xdr:col>18</xdr:col>
      <xdr:colOff>619704</xdr:colOff>
      <xdr:row>71</xdr:row>
      <xdr:rowOff>14941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29872D9A-3144-4E8A-1455-C349AEAD9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12647" y="11766178"/>
          <a:ext cx="8493704" cy="1090704"/>
        </a:xfrm>
        <a:prstGeom prst="rect">
          <a:avLst/>
        </a:prstGeom>
      </xdr:spPr>
    </xdr:pic>
    <xdr:clientData/>
  </xdr:twoCellAnchor>
  <xdr:twoCellAnchor editAs="oneCell">
    <xdr:from>
      <xdr:col>6</xdr:col>
      <xdr:colOff>176596</xdr:colOff>
      <xdr:row>75</xdr:row>
      <xdr:rowOff>82177</xdr:rowOff>
    </xdr:from>
    <xdr:to>
      <xdr:col>11</xdr:col>
      <xdr:colOff>351117</xdr:colOff>
      <xdr:row>102</xdr:row>
      <xdr:rowOff>52184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F827385A-116A-9147-89F5-2217B1996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72596" y="13648765"/>
          <a:ext cx="3663286" cy="5042537"/>
        </a:xfrm>
        <a:prstGeom prst="rect">
          <a:avLst/>
        </a:prstGeom>
      </xdr:spPr>
    </xdr:pic>
    <xdr:clientData/>
  </xdr:twoCellAnchor>
  <xdr:twoCellAnchor editAs="oneCell">
    <xdr:from>
      <xdr:col>6</xdr:col>
      <xdr:colOff>141940</xdr:colOff>
      <xdr:row>104</xdr:row>
      <xdr:rowOff>126999</xdr:rowOff>
    </xdr:from>
    <xdr:to>
      <xdr:col>11</xdr:col>
      <xdr:colOff>493058</xdr:colOff>
      <xdr:row>122</xdr:row>
      <xdr:rowOff>92996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3584DCD2-2D25-2F04-9812-B6558D903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37940" y="19139646"/>
          <a:ext cx="3839883" cy="3223174"/>
        </a:xfrm>
        <a:prstGeom prst="rect">
          <a:avLst/>
        </a:prstGeom>
      </xdr:spPr>
    </xdr:pic>
    <xdr:clientData/>
  </xdr:twoCellAnchor>
  <xdr:twoCellAnchor editAs="oneCell">
    <xdr:from>
      <xdr:col>12</xdr:col>
      <xdr:colOff>209177</xdr:colOff>
      <xdr:row>75</xdr:row>
      <xdr:rowOff>81029</xdr:rowOff>
    </xdr:from>
    <xdr:to>
      <xdr:col>18</xdr:col>
      <xdr:colOff>363629</xdr:colOff>
      <xdr:row>93</xdr:row>
      <xdr:rowOff>82176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AA935C64-4A40-148A-A7E4-38B229D01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51353" y="13647617"/>
          <a:ext cx="4098923" cy="336291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35</xdr:row>
      <xdr:rowOff>115681</xdr:rowOff>
    </xdr:from>
    <xdr:to>
      <xdr:col>3</xdr:col>
      <xdr:colOff>657915</xdr:colOff>
      <xdr:row>46</xdr:row>
      <xdr:rowOff>174895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3E6D2456-0022-4326-ADBA-BE8A46B905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95072"/>
          <a:ext cx="3446393" cy="20028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97737</xdr:colOff>
      <xdr:row>1</xdr:row>
      <xdr:rowOff>95250</xdr:rowOff>
    </xdr:from>
    <xdr:to>
      <xdr:col>17</xdr:col>
      <xdr:colOff>438150</xdr:colOff>
      <xdr:row>21</xdr:row>
      <xdr:rowOff>25310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47F6A11-7C22-41B3-ABCD-1DBA3F8C5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28637" y="279400"/>
          <a:ext cx="6944413" cy="3536860"/>
        </a:xfrm>
        <a:prstGeom prst="rect">
          <a:avLst/>
        </a:prstGeom>
      </xdr:spPr>
    </xdr:pic>
    <xdr:clientData/>
  </xdr:twoCellAnchor>
  <xdr:twoCellAnchor editAs="oneCell">
    <xdr:from>
      <xdr:col>0</xdr:col>
      <xdr:colOff>107950</xdr:colOff>
      <xdr:row>1</xdr:row>
      <xdr:rowOff>95250</xdr:rowOff>
    </xdr:from>
    <xdr:to>
      <xdr:col>3</xdr:col>
      <xdr:colOff>463550</xdr:colOff>
      <xdr:row>3</xdr:row>
      <xdr:rowOff>69958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5E311338-84DA-A95C-134A-46E791607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50" y="279400"/>
          <a:ext cx="3143250" cy="3366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44450</xdr:rowOff>
    </xdr:from>
    <xdr:to>
      <xdr:col>3</xdr:col>
      <xdr:colOff>495300</xdr:colOff>
      <xdr:row>12</xdr:row>
      <xdr:rowOff>112391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B1C1F414-5D4F-12FE-3B91-4132537FC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"/>
          <a:ext cx="3282950" cy="203009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7471</xdr:colOff>
      <xdr:row>10</xdr:row>
      <xdr:rowOff>75826</xdr:rowOff>
    </xdr:from>
    <xdr:to>
      <xdr:col>11</xdr:col>
      <xdr:colOff>5259408</xdr:colOff>
      <xdr:row>23</xdr:row>
      <xdr:rowOff>156135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2072883-5099-8ECB-8DE7-04409F228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57412" y="1868767"/>
          <a:ext cx="6193231" cy="2478368"/>
        </a:xfrm>
        <a:prstGeom prst="rect">
          <a:avLst/>
        </a:prstGeom>
      </xdr:spPr>
    </xdr:pic>
    <xdr:clientData/>
  </xdr:twoCellAnchor>
  <xdr:twoCellAnchor editAs="oneCell">
    <xdr:from>
      <xdr:col>2</xdr:col>
      <xdr:colOff>171449</xdr:colOff>
      <xdr:row>1</xdr:row>
      <xdr:rowOff>63500</xdr:rowOff>
    </xdr:from>
    <xdr:to>
      <xdr:col>3</xdr:col>
      <xdr:colOff>1022350</xdr:colOff>
      <xdr:row>20</xdr:row>
      <xdr:rowOff>43746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69927EBF-6C26-C6DF-4ECD-74564C7B1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83299" y="241300"/>
          <a:ext cx="2844801" cy="3358446"/>
        </a:xfrm>
        <a:prstGeom prst="rect">
          <a:avLst/>
        </a:prstGeom>
      </xdr:spPr>
    </xdr:pic>
    <xdr:clientData/>
  </xdr:twoCellAnchor>
  <xdr:twoCellAnchor editAs="oneCell">
    <xdr:from>
      <xdr:col>4</xdr:col>
      <xdr:colOff>175077</xdr:colOff>
      <xdr:row>0</xdr:row>
      <xdr:rowOff>0</xdr:rowOff>
    </xdr:from>
    <xdr:to>
      <xdr:col>8</xdr:col>
      <xdr:colOff>746164</xdr:colOff>
      <xdr:row>29</xdr:row>
      <xdr:rowOff>50800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DF5B230-AC05-A183-4432-C6C9D5EA9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19077" y="0"/>
          <a:ext cx="3174587" cy="5480050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444500</xdr:colOff>
      <xdr:row>30</xdr:row>
      <xdr:rowOff>76200</xdr:rowOff>
    </xdr:from>
    <xdr:to>
      <xdr:col>3</xdr:col>
      <xdr:colOff>889000</xdr:colOff>
      <xdr:row>43</xdr:row>
      <xdr:rowOff>112516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909EE01-3BB3-A55E-DE40-F80824ABF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56350" y="5689600"/>
          <a:ext cx="2438400" cy="234771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techinfo.misumi.com.cn/exportarticle/article/2752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848F3B-399B-4B44-8E9C-CD23A118F676}">
  <dimension ref="A1:E12"/>
  <sheetViews>
    <sheetView workbookViewId="0">
      <selection activeCell="C37" sqref="C37"/>
    </sheetView>
  </sheetViews>
  <sheetFormatPr defaultRowHeight="14" x14ac:dyDescent="0.3"/>
  <sheetData>
    <row r="1" spans="1:5" x14ac:dyDescent="0.3">
      <c r="A1" s="106" t="s">
        <v>208</v>
      </c>
      <c r="B1" s="107"/>
      <c r="C1" s="107"/>
      <c r="D1" s="107"/>
      <c r="E1" s="107"/>
    </row>
    <row r="2" spans="1:5" x14ac:dyDescent="0.3">
      <c r="A2" s="107"/>
      <c r="B2" s="107"/>
      <c r="C2" s="107"/>
      <c r="D2" s="107"/>
      <c r="E2" s="107"/>
    </row>
    <row r="3" spans="1:5" x14ac:dyDescent="0.3">
      <c r="A3" s="107"/>
      <c r="B3" s="107"/>
      <c r="C3" s="107"/>
      <c r="D3" s="107"/>
      <c r="E3" s="107"/>
    </row>
    <row r="4" spans="1:5" x14ac:dyDescent="0.3">
      <c r="A4" s="107"/>
      <c r="B4" s="107"/>
      <c r="C4" s="107"/>
      <c r="D4" s="107"/>
      <c r="E4" s="107"/>
    </row>
    <row r="5" spans="1:5" x14ac:dyDescent="0.3">
      <c r="A5" s="107"/>
      <c r="B5" s="107"/>
      <c r="C5" s="107"/>
      <c r="D5" s="107"/>
      <c r="E5" s="107"/>
    </row>
    <row r="6" spans="1:5" x14ac:dyDescent="0.3">
      <c r="A6" s="107"/>
      <c r="B6" s="107"/>
      <c r="C6" s="107"/>
      <c r="D6" s="107"/>
      <c r="E6" s="107"/>
    </row>
    <row r="7" spans="1:5" x14ac:dyDescent="0.3">
      <c r="A7" s="107"/>
      <c r="B7" s="107"/>
      <c r="C7" s="107"/>
      <c r="D7" s="107"/>
      <c r="E7" s="107"/>
    </row>
    <row r="8" spans="1:5" x14ac:dyDescent="0.3">
      <c r="A8" s="107"/>
      <c r="B8" s="107"/>
      <c r="C8" s="107"/>
      <c r="D8" s="107"/>
      <c r="E8" s="107"/>
    </row>
    <row r="9" spans="1:5" x14ac:dyDescent="0.3">
      <c r="A9" s="107"/>
      <c r="B9" s="107"/>
      <c r="C9" s="107"/>
      <c r="D9" s="107"/>
      <c r="E9" s="107"/>
    </row>
    <row r="10" spans="1:5" x14ac:dyDescent="0.3">
      <c r="A10" s="107"/>
      <c r="B10" s="107"/>
      <c r="C10" s="107"/>
      <c r="D10" s="107"/>
      <c r="E10" s="107"/>
    </row>
    <row r="11" spans="1:5" x14ac:dyDescent="0.3">
      <c r="A11" s="107"/>
      <c r="B11" s="107"/>
      <c r="C11" s="107"/>
      <c r="D11" s="107"/>
      <c r="E11" s="107"/>
    </row>
    <row r="12" spans="1:5" x14ac:dyDescent="0.3">
      <c r="A12" s="107"/>
      <c r="B12" s="107"/>
      <c r="C12" s="107"/>
      <c r="D12" s="107"/>
      <c r="E12" s="107"/>
    </row>
  </sheetData>
  <mergeCells count="1">
    <mergeCell ref="A1:E12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32"/>
  <sheetViews>
    <sheetView workbookViewId="0">
      <selection activeCell="E31" sqref="E31"/>
    </sheetView>
  </sheetViews>
  <sheetFormatPr defaultRowHeight="14" x14ac:dyDescent="0.3"/>
  <cols>
    <col min="1" max="1" width="14.33203125" bestFit="1" customWidth="1"/>
    <col min="2" max="2" width="6.25" customWidth="1"/>
    <col min="3" max="3" width="15.83203125" customWidth="1"/>
    <col min="4" max="4" width="8.83203125" customWidth="1"/>
    <col min="5" max="5" width="17.4140625" customWidth="1"/>
    <col min="6" max="6" width="11.25" bestFit="1" customWidth="1"/>
    <col min="7" max="7" width="10.58203125" customWidth="1"/>
  </cols>
  <sheetData>
    <row r="1" spans="1:19" ht="14.5" thickBot="1" x14ac:dyDescent="0.35">
      <c r="A1" s="111" t="s">
        <v>13</v>
      </c>
      <c r="B1" s="112"/>
      <c r="C1" s="112"/>
      <c r="D1" s="112"/>
      <c r="E1" s="113"/>
      <c r="G1" s="1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3"/>
    </row>
    <row r="2" spans="1:19" ht="14.5" thickBot="1" x14ac:dyDescent="0.35">
      <c r="A2" s="111" t="s">
        <v>4</v>
      </c>
      <c r="B2" s="112"/>
      <c r="C2" s="112"/>
      <c r="D2" s="112"/>
      <c r="E2" s="113"/>
      <c r="G2" s="4"/>
      <c r="S2" s="5"/>
    </row>
    <row r="3" spans="1:19" ht="14.5" thickBot="1" x14ac:dyDescent="0.35">
      <c r="A3" s="4" t="s">
        <v>0</v>
      </c>
      <c r="B3" s="12" t="s">
        <v>1</v>
      </c>
      <c r="C3" s="13">
        <v>63</v>
      </c>
      <c r="D3" t="s">
        <v>5</v>
      </c>
      <c r="E3" s="5"/>
      <c r="G3" s="4"/>
      <c r="S3" s="5"/>
    </row>
    <row r="4" spans="1:19" x14ac:dyDescent="0.3">
      <c r="A4" s="4" t="s">
        <v>2</v>
      </c>
      <c r="B4" s="12" t="s">
        <v>3</v>
      </c>
      <c r="C4" s="13">
        <v>0.5</v>
      </c>
      <c r="D4" t="s">
        <v>6</v>
      </c>
      <c r="E4" s="77" t="s">
        <v>157</v>
      </c>
      <c r="G4" s="4"/>
      <c r="S4" s="5"/>
    </row>
    <row r="5" spans="1:19" ht="14.5" thickBot="1" x14ac:dyDescent="0.35">
      <c r="A5" s="4" t="s">
        <v>9</v>
      </c>
      <c r="B5" s="12" t="s">
        <v>10</v>
      </c>
      <c r="C5" s="13">
        <v>18.899999999999999</v>
      </c>
      <c r="D5" t="s">
        <v>5</v>
      </c>
      <c r="E5" s="74">
        <f>0.3*C3</f>
        <v>18.899999999999999</v>
      </c>
      <c r="G5" s="4"/>
      <c r="S5" s="5"/>
    </row>
    <row r="6" spans="1:19" ht="16.5" x14ac:dyDescent="0.3">
      <c r="A6" s="4" t="s">
        <v>203</v>
      </c>
      <c r="B6" s="12" t="s">
        <v>60</v>
      </c>
      <c r="C6" s="14">
        <f>PI()*POWER(C3,2)/4</f>
        <v>3117.2453105244722</v>
      </c>
      <c r="D6" t="s">
        <v>69</v>
      </c>
      <c r="E6" s="94"/>
      <c r="G6" s="4"/>
      <c r="S6" s="5"/>
    </row>
    <row r="7" spans="1:19" ht="16.5" x14ac:dyDescent="0.3">
      <c r="A7" s="4" t="s">
        <v>204</v>
      </c>
      <c r="B7" s="12" t="s">
        <v>61</v>
      </c>
      <c r="C7" s="14">
        <f>C6-PI()*POWER(C5,2)/4</f>
        <v>2836.6932325772696</v>
      </c>
      <c r="D7" t="s">
        <v>69</v>
      </c>
      <c r="E7" s="94"/>
      <c r="G7" s="4"/>
      <c r="S7" s="5"/>
    </row>
    <row r="8" spans="1:19" x14ac:dyDescent="0.3">
      <c r="A8" s="4" t="s">
        <v>198</v>
      </c>
      <c r="B8" s="12" t="s">
        <v>8</v>
      </c>
      <c r="C8" s="14">
        <f>C4*C6</f>
        <v>1558.6226552622361</v>
      </c>
      <c r="D8" t="s">
        <v>7</v>
      </c>
      <c r="E8" s="5"/>
      <c r="G8" s="4"/>
      <c r="S8" s="5"/>
    </row>
    <row r="9" spans="1:19" ht="14.5" thickBot="1" x14ac:dyDescent="0.35">
      <c r="A9" s="6" t="s">
        <v>199</v>
      </c>
      <c r="B9" s="7" t="s">
        <v>200</v>
      </c>
      <c r="C9" s="8">
        <f>C4*C7</f>
        <v>1418.3466162886348</v>
      </c>
      <c r="D9" s="9" t="s">
        <v>7</v>
      </c>
      <c r="E9" s="10"/>
      <c r="G9" s="4"/>
      <c r="S9" s="5"/>
    </row>
    <row r="10" spans="1:19" x14ac:dyDescent="0.3">
      <c r="A10" s="4"/>
      <c r="E10" s="5"/>
      <c r="G10" s="4"/>
      <c r="S10" s="5"/>
    </row>
    <row r="11" spans="1:19" ht="14.5" thickBot="1" x14ac:dyDescent="0.35">
      <c r="A11" s="4"/>
      <c r="E11" s="5"/>
      <c r="G11" s="4"/>
      <c r="S11" s="5"/>
    </row>
    <row r="12" spans="1:19" ht="14.5" thickBot="1" x14ac:dyDescent="0.35">
      <c r="A12" s="111" t="s">
        <v>152</v>
      </c>
      <c r="B12" s="112"/>
      <c r="C12" s="112"/>
      <c r="D12" s="112"/>
      <c r="E12" s="113"/>
      <c r="G12" s="4"/>
      <c r="S12" s="5"/>
    </row>
    <row r="13" spans="1:19" x14ac:dyDescent="0.3">
      <c r="A13" s="4" t="s">
        <v>201</v>
      </c>
      <c r="B13" s="12" t="s">
        <v>8</v>
      </c>
      <c r="C13" s="13">
        <v>1558</v>
      </c>
      <c r="D13" t="s">
        <v>7</v>
      </c>
      <c r="E13" s="5"/>
      <c r="G13" s="4"/>
      <c r="S13" s="5"/>
    </row>
    <row r="14" spans="1:19" ht="14.5" thickBot="1" x14ac:dyDescent="0.35">
      <c r="A14" s="4" t="s">
        <v>2</v>
      </c>
      <c r="B14" s="12" t="s">
        <v>3</v>
      </c>
      <c r="C14" s="13">
        <v>0.5</v>
      </c>
      <c r="D14" t="s">
        <v>6</v>
      </c>
      <c r="E14" s="5"/>
      <c r="G14" s="6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10"/>
    </row>
    <row r="15" spans="1:19" ht="14" customHeight="1" thickBot="1" x14ac:dyDescent="0.35">
      <c r="A15" s="6" t="s">
        <v>0</v>
      </c>
      <c r="B15" s="7" t="s">
        <v>1</v>
      </c>
      <c r="C15" s="8">
        <f>POWER(4*C13/PI()/C14,0.5)</f>
        <v>62.98741478577103</v>
      </c>
      <c r="D15" s="9"/>
      <c r="E15" s="10"/>
      <c r="H15" s="11"/>
      <c r="I15" s="11"/>
      <c r="J15" s="11"/>
      <c r="K15" s="11"/>
      <c r="L15" s="11"/>
      <c r="M15" s="11"/>
    </row>
    <row r="16" spans="1:19" ht="14.5" thickBot="1" x14ac:dyDescent="0.35">
      <c r="A16" s="4"/>
      <c r="E16" s="5"/>
      <c r="G16" s="1" t="s">
        <v>197</v>
      </c>
      <c r="H16" s="93"/>
      <c r="I16" s="93"/>
      <c r="J16" s="93"/>
      <c r="K16" s="93"/>
      <c r="L16" s="93"/>
      <c r="M16" s="93"/>
      <c r="N16" s="2"/>
      <c r="O16" s="3"/>
    </row>
    <row r="17" spans="1:15" ht="14" customHeight="1" thickBot="1" x14ac:dyDescent="0.35">
      <c r="A17" s="111" t="s">
        <v>153</v>
      </c>
      <c r="B17" s="112"/>
      <c r="C17" s="112"/>
      <c r="D17" s="112"/>
      <c r="E17" s="113"/>
      <c r="G17" s="4" t="s">
        <v>15</v>
      </c>
      <c r="H17" t="s">
        <v>14</v>
      </c>
      <c r="O17" s="5"/>
    </row>
    <row r="18" spans="1:15" ht="14.5" thickBot="1" x14ac:dyDescent="0.35">
      <c r="A18" s="4" t="s">
        <v>202</v>
      </c>
      <c r="B18" s="12" t="s">
        <v>200</v>
      </c>
      <c r="C18" s="13">
        <v>1401</v>
      </c>
      <c r="D18" t="s">
        <v>7</v>
      </c>
      <c r="E18" s="5"/>
      <c r="G18" s="4" t="s">
        <v>17</v>
      </c>
      <c r="H18" t="s">
        <v>16</v>
      </c>
      <c r="O18" s="5"/>
    </row>
    <row r="19" spans="1:15" ht="14.5" thickBot="1" x14ac:dyDescent="0.35">
      <c r="A19" s="4" t="s">
        <v>2</v>
      </c>
      <c r="B19" s="12" t="s">
        <v>3</v>
      </c>
      <c r="C19" s="13">
        <v>0.5</v>
      </c>
      <c r="D19" t="s">
        <v>6</v>
      </c>
      <c r="E19" s="73" t="s">
        <v>156</v>
      </c>
      <c r="G19" s="6" t="s">
        <v>18</v>
      </c>
      <c r="H19" s="9"/>
      <c r="I19" s="9"/>
      <c r="J19" s="9"/>
      <c r="K19" s="9"/>
      <c r="L19" s="9"/>
      <c r="M19" s="9"/>
      <c r="N19" s="9"/>
      <c r="O19" s="10"/>
    </row>
    <row r="20" spans="1:15" ht="17" thickBot="1" x14ac:dyDescent="0.35">
      <c r="A20" s="4" t="s">
        <v>9</v>
      </c>
      <c r="B20" s="12" t="s">
        <v>10</v>
      </c>
      <c r="C20" s="14">
        <f>0.3*C22</f>
        <v>18.784069366579654</v>
      </c>
      <c r="D20" t="s">
        <v>5</v>
      </c>
      <c r="E20" s="72" t="s">
        <v>151</v>
      </c>
    </row>
    <row r="21" spans="1:15" ht="14.5" thickBot="1" x14ac:dyDescent="0.35">
      <c r="A21" s="4"/>
      <c r="B21" s="12"/>
      <c r="C21" s="12"/>
      <c r="E21" s="5"/>
    </row>
    <row r="22" spans="1:15" ht="14.5" thickBot="1" x14ac:dyDescent="0.35">
      <c r="A22" s="6" t="s">
        <v>0</v>
      </c>
      <c r="B22" s="7" t="s">
        <v>1</v>
      </c>
      <c r="C22" s="8">
        <f>POWER((4*C18)/(PI()*C19*0.91),0.5)</f>
        <v>62.613564555265512</v>
      </c>
      <c r="D22" s="9"/>
      <c r="E22" s="10"/>
      <c r="G22" s="108" t="s">
        <v>155</v>
      </c>
      <c r="H22" s="75"/>
      <c r="I22" s="76"/>
      <c r="J22" s="11"/>
      <c r="K22" s="11"/>
      <c r="L22" s="11"/>
      <c r="M22" s="11"/>
    </row>
    <row r="23" spans="1:15" x14ac:dyDescent="0.3">
      <c r="G23" s="109"/>
      <c r="H23" s="4"/>
      <c r="I23" s="5"/>
    </row>
    <row r="24" spans="1:15" x14ac:dyDescent="0.3">
      <c r="G24" s="109"/>
      <c r="H24" s="4"/>
      <c r="I24" s="5"/>
    </row>
    <row r="25" spans="1:15" ht="14.5" thickBot="1" x14ac:dyDescent="0.35">
      <c r="G25" s="109"/>
      <c r="H25" s="4"/>
      <c r="I25" s="5"/>
    </row>
    <row r="26" spans="1:15" ht="14" customHeight="1" thickBot="1" x14ac:dyDescent="0.35">
      <c r="A26" s="114" t="s">
        <v>11</v>
      </c>
      <c r="B26" s="115"/>
      <c r="C26" s="115"/>
      <c r="D26" s="115"/>
      <c r="E26" s="116"/>
      <c r="F26" s="15"/>
      <c r="G26" s="110"/>
      <c r="H26" s="6"/>
      <c r="I26" s="10"/>
    </row>
    <row r="27" spans="1:15" ht="14.5" thickBot="1" x14ac:dyDescent="0.35">
      <c r="A27" s="117"/>
      <c r="B27" s="118"/>
      <c r="C27" s="118"/>
      <c r="D27" s="118"/>
      <c r="E27" s="119"/>
      <c r="F27" s="15"/>
      <c r="G27" s="15"/>
    </row>
    <row r="28" spans="1:15" x14ac:dyDescent="0.3">
      <c r="A28" s="117"/>
      <c r="B28" s="118"/>
      <c r="C28" s="118"/>
      <c r="D28" s="118"/>
      <c r="E28" s="119"/>
      <c r="F28" s="15"/>
      <c r="G28" s="108" t="s">
        <v>154</v>
      </c>
      <c r="H28" s="1"/>
      <c r="I28" s="3"/>
      <c r="J28" s="108" t="s">
        <v>12</v>
      </c>
    </row>
    <row r="29" spans="1:15" ht="14.5" thickBot="1" x14ac:dyDescent="0.35">
      <c r="A29" s="120"/>
      <c r="B29" s="121"/>
      <c r="C29" s="121"/>
      <c r="D29" s="121"/>
      <c r="E29" s="122"/>
      <c r="F29" s="15"/>
      <c r="G29" s="109"/>
      <c r="H29" s="4"/>
      <c r="I29" s="5"/>
      <c r="J29" s="109"/>
    </row>
    <row r="30" spans="1:15" x14ac:dyDescent="0.3">
      <c r="G30" s="109"/>
      <c r="H30" s="4"/>
      <c r="I30" s="5"/>
      <c r="J30" s="109"/>
    </row>
    <row r="31" spans="1:15" x14ac:dyDescent="0.3">
      <c r="G31" s="109"/>
      <c r="H31" s="4"/>
      <c r="I31" s="5"/>
      <c r="J31" s="109"/>
    </row>
    <row r="32" spans="1:15" ht="14.5" thickBot="1" x14ac:dyDescent="0.35">
      <c r="G32" s="110"/>
      <c r="H32" s="6"/>
      <c r="I32" s="10"/>
      <c r="J32" s="110"/>
    </row>
  </sheetData>
  <mergeCells count="8">
    <mergeCell ref="J28:J32"/>
    <mergeCell ref="A2:E2"/>
    <mergeCell ref="A12:E12"/>
    <mergeCell ref="A1:E1"/>
    <mergeCell ref="A17:E17"/>
    <mergeCell ref="A26:E29"/>
    <mergeCell ref="G22:G26"/>
    <mergeCell ref="G28:G3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3E505B-2370-4E78-BE88-962690C16B2F}">
  <dimension ref="A1:T32"/>
  <sheetViews>
    <sheetView zoomScaleNormal="100" workbookViewId="0">
      <selection activeCell="F29" sqref="F29"/>
    </sheetView>
  </sheetViews>
  <sheetFormatPr defaultRowHeight="14" x14ac:dyDescent="0.3"/>
  <cols>
    <col min="1" max="1" width="19.83203125" customWidth="1"/>
    <col min="2" max="2" width="4.83203125" bestFit="1" customWidth="1"/>
    <col min="3" max="3" width="12.33203125" style="12" bestFit="1" customWidth="1"/>
    <col min="4" max="4" width="10.25" customWidth="1"/>
    <col min="5" max="5" width="21.6640625" customWidth="1"/>
    <col min="6" max="6" width="8.58203125" bestFit="1" customWidth="1"/>
  </cols>
  <sheetData>
    <row r="1" spans="1:20" x14ac:dyDescent="0.3">
      <c r="A1" s="134" t="s">
        <v>128</v>
      </c>
      <c r="B1" s="135"/>
      <c r="C1" s="135"/>
      <c r="D1" s="136"/>
      <c r="G1" s="1"/>
      <c r="H1" s="2"/>
      <c r="I1" s="2"/>
      <c r="J1" s="2"/>
      <c r="K1" s="2"/>
      <c r="L1" s="2"/>
      <c r="M1" s="2"/>
      <c r="N1" s="3"/>
      <c r="O1" s="1"/>
      <c r="P1" s="2"/>
      <c r="Q1" s="2"/>
      <c r="R1" s="2"/>
      <c r="S1" s="2"/>
      <c r="T1" s="3"/>
    </row>
    <row r="2" spans="1:20" x14ac:dyDescent="0.3">
      <c r="A2" s="22" t="s">
        <v>33</v>
      </c>
      <c r="B2" s="16" t="s">
        <v>34</v>
      </c>
      <c r="C2" s="16"/>
      <c r="D2" s="23" t="s">
        <v>19</v>
      </c>
      <c r="G2" s="4"/>
      <c r="N2" s="5"/>
      <c r="O2" s="4"/>
      <c r="T2" s="5"/>
    </row>
    <row r="3" spans="1:20" x14ac:dyDescent="0.3">
      <c r="A3" s="24" t="s">
        <v>21</v>
      </c>
      <c r="B3" s="29" t="s">
        <v>35</v>
      </c>
      <c r="C3" s="17">
        <v>250</v>
      </c>
      <c r="D3" s="27" t="s">
        <v>24</v>
      </c>
      <c r="G3" s="4"/>
      <c r="N3" s="5"/>
      <c r="O3" s="4"/>
      <c r="T3" s="5"/>
    </row>
    <row r="4" spans="1:20" ht="17" thickBot="1" x14ac:dyDescent="0.35">
      <c r="A4" s="24" t="s">
        <v>23</v>
      </c>
      <c r="B4" s="29" t="s">
        <v>36</v>
      </c>
      <c r="C4" s="17">
        <v>9.8000000000000007</v>
      </c>
      <c r="D4" s="27" t="s">
        <v>46</v>
      </c>
      <c r="G4" s="4"/>
      <c r="N4" s="5"/>
      <c r="O4" s="4"/>
      <c r="T4" s="5"/>
    </row>
    <row r="5" spans="1:20" ht="14.5" thickBot="1" x14ac:dyDescent="0.35">
      <c r="A5" s="24" t="s">
        <v>20</v>
      </c>
      <c r="B5" s="29" t="s">
        <v>37</v>
      </c>
      <c r="C5" s="17">
        <v>0</v>
      </c>
      <c r="D5" s="27"/>
      <c r="E5" s="100" t="s">
        <v>211</v>
      </c>
      <c r="F5" s="101"/>
      <c r="G5" s="4"/>
      <c r="N5" s="5"/>
      <c r="O5" s="4"/>
      <c r="T5" s="5"/>
    </row>
    <row r="6" spans="1:20" x14ac:dyDescent="0.3">
      <c r="A6" s="24" t="s">
        <v>38</v>
      </c>
      <c r="B6" s="29" t="s">
        <v>39</v>
      </c>
      <c r="C6" s="17">
        <v>0.25</v>
      </c>
      <c r="D6" s="27"/>
      <c r="G6" s="4"/>
      <c r="N6" s="5"/>
      <c r="O6" s="4"/>
      <c r="T6" s="5"/>
    </row>
    <row r="7" spans="1:20" ht="14.5" thickBot="1" x14ac:dyDescent="0.35">
      <c r="A7" s="24" t="s">
        <v>29</v>
      </c>
      <c r="B7" s="29" t="s">
        <v>3</v>
      </c>
      <c r="C7" s="17">
        <v>0.4</v>
      </c>
      <c r="D7" s="27" t="s">
        <v>6</v>
      </c>
      <c r="G7" s="4"/>
      <c r="N7" s="5"/>
      <c r="O7" s="4"/>
      <c r="T7" s="5"/>
    </row>
    <row r="8" spans="1:20" x14ac:dyDescent="0.3">
      <c r="A8" s="24" t="s">
        <v>25</v>
      </c>
      <c r="B8" s="29" t="s">
        <v>40</v>
      </c>
      <c r="C8" s="95">
        <v>300</v>
      </c>
      <c r="D8" s="27" t="s">
        <v>5</v>
      </c>
      <c r="E8" s="123" t="s">
        <v>205</v>
      </c>
      <c r="G8" s="4"/>
      <c r="N8" s="5"/>
      <c r="O8" s="4"/>
      <c r="T8" s="5"/>
    </row>
    <row r="9" spans="1:20" ht="14.5" thickBot="1" x14ac:dyDescent="0.35">
      <c r="A9" s="24" t="s">
        <v>26</v>
      </c>
      <c r="B9" s="29" t="s">
        <v>41</v>
      </c>
      <c r="C9" s="95">
        <v>1</v>
      </c>
      <c r="D9" s="27" t="s">
        <v>27</v>
      </c>
      <c r="E9" s="124"/>
      <c r="G9" s="4"/>
      <c r="N9" s="5"/>
      <c r="O9" s="4"/>
      <c r="T9" s="5"/>
    </row>
    <row r="10" spans="1:20" ht="14.5" thickBot="1" x14ac:dyDescent="0.35">
      <c r="A10" s="24" t="s">
        <v>51</v>
      </c>
      <c r="B10" s="29" t="s">
        <v>42</v>
      </c>
      <c r="C10" s="96">
        <f>C8/C9</f>
        <v>300</v>
      </c>
      <c r="D10" s="27" t="s">
        <v>28</v>
      </c>
      <c r="E10" s="100" t="s">
        <v>50</v>
      </c>
      <c r="G10" s="4"/>
      <c r="N10" s="5"/>
      <c r="O10" s="4"/>
      <c r="T10" s="5"/>
    </row>
    <row r="11" spans="1:20" ht="14.5" thickBot="1" x14ac:dyDescent="0.35">
      <c r="A11" s="25" t="s">
        <v>43</v>
      </c>
      <c r="B11" s="30" t="s">
        <v>44</v>
      </c>
      <c r="C11" s="26">
        <v>0.5</v>
      </c>
      <c r="D11" s="28"/>
      <c r="G11" s="4"/>
      <c r="N11" s="5"/>
      <c r="O11" s="4"/>
      <c r="T11" s="5"/>
    </row>
    <row r="12" spans="1:20" x14ac:dyDescent="0.3">
      <c r="A12" s="114" t="s">
        <v>206</v>
      </c>
      <c r="B12" s="125"/>
      <c r="C12" s="125"/>
      <c r="D12" s="126"/>
      <c r="G12" s="4"/>
      <c r="N12" s="5"/>
      <c r="O12" s="4"/>
      <c r="T12" s="5"/>
    </row>
    <row r="13" spans="1:20" x14ac:dyDescent="0.3">
      <c r="A13" s="127"/>
      <c r="B13" s="128"/>
      <c r="C13" s="128"/>
      <c r="D13" s="129"/>
      <c r="G13" s="4"/>
      <c r="N13" s="5"/>
      <c r="O13" s="4"/>
      <c r="T13" s="5"/>
    </row>
    <row r="14" spans="1:20" x14ac:dyDescent="0.3">
      <c r="A14" s="127"/>
      <c r="B14" s="128"/>
      <c r="C14" s="128"/>
      <c r="D14" s="129"/>
      <c r="G14" s="4"/>
      <c r="N14" s="5"/>
      <c r="O14" s="4"/>
      <c r="T14" s="5"/>
    </row>
    <row r="15" spans="1:20" ht="14.5" thickBot="1" x14ac:dyDescent="0.35">
      <c r="A15" s="137"/>
      <c r="B15" s="138"/>
      <c r="C15" s="138"/>
      <c r="D15" s="139"/>
      <c r="G15" s="4"/>
      <c r="N15" s="5"/>
      <c r="O15" s="4"/>
      <c r="T15" s="5"/>
    </row>
    <row r="16" spans="1:20" ht="14.5" thickBot="1" x14ac:dyDescent="0.35">
      <c r="A16" s="19" t="s">
        <v>30</v>
      </c>
      <c r="B16" s="29" t="s">
        <v>22</v>
      </c>
      <c r="C16" s="18">
        <f>C6*C3*C4*COS(RADIANS(C5))</f>
        <v>612.5</v>
      </c>
      <c r="D16" s="97" t="s">
        <v>7</v>
      </c>
      <c r="E16" s="100" t="s">
        <v>48</v>
      </c>
      <c r="G16" s="4"/>
      <c r="N16" s="5"/>
      <c r="O16" s="4"/>
      <c r="T16" s="5"/>
    </row>
    <row r="17" spans="1:20" ht="16.5" thickBot="1" x14ac:dyDescent="0.35">
      <c r="A17" s="19" t="s">
        <v>31</v>
      </c>
      <c r="B17" s="29" t="s">
        <v>47</v>
      </c>
      <c r="C17" s="18">
        <f>C16/C11</f>
        <v>1225</v>
      </c>
      <c r="D17" s="97" t="s">
        <v>7</v>
      </c>
      <c r="E17" s="100" t="s">
        <v>49</v>
      </c>
      <c r="G17" s="4"/>
      <c r="N17" s="5"/>
      <c r="O17" s="4"/>
      <c r="T17" s="5"/>
    </row>
    <row r="18" spans="1:20" x14ac:dyDescent="0.3">
      <c r="A18" s="19"/>
      <c r="B18" s="29"/>
      <c r="D18" s="29"/>
      <c r="G18" s="4"/>
      <c r="N18" s="5"/>
      <c r="O18" s="4"/>
      <c r="T18" s="5"/>
    </row>
    <row r="19" spans="1:20" x14ac:dyDescent="0.3">
      <c r="A19" s="19" t="s">
        <v>45</v>
      </c>
      <c r="B19" s="29" t="s">
        <v>1</v>
      </c>
      <c r="C19" s="18">
        <f>POWER(4*C17/PI()/C7,0.5)</f>
        <v>62.444344065346989</v>
      </c>
      <c r="D19" s="29" t="s">
        <v>5</v>
      </c>
      <c r="G19" s="4"/>
      <c r="N19" s="5"/>
      <c r="O19" s="4"/>
      <c r="T19" s="5"/>
    </row>
    <row r="20" spans="1:20" x14ac:dyDescent="0.3">
      <c r="A20" s="62" t="s">
        <v>148</v>
      </c>
      <c r="G20" s="4"/>
      <c r="N20" s="5"/>
      <c r="O20" s="4"/>
      <c r="T20" s="5"/>
    </row>
    <row r="21" spans="1:20" x14ac:dyDescent="0.3">
      <c r="A21" s="63" t="s">
        <v>134</v>
      </c>
      <c r="G21" s="4"/>
      <c r="N21" s="5"/>
      <c r="O21" s="4"/>
      <c r="T21" s="5"/>
    </row>
    <row r="22" spans="1:20" ht="14.5" thickBot="1" x14ac:dyDescent="0.35">
      <c r="G22" s="4"/>
      <c r="N22" s="5"/>
      <c r="O22" s="4"/>
      <c r="T22" s="5"/>
    </row>
    <row r="23" spans="1:20" x14ac:dyDescent="0.3">
      <c r="A23" s="140" t="s">
        <v>129</v>
      </c>
      <c r="B23" s="141"/>
      <c r="C23" s="141"/>
      <c r="D23" s="142"/>
      <c r="G23" s="4"/>
      <c r="N23" s="5"/>
      <c r="O23" s="4"/>
      <c r="T23" s="5"/>
    </row>
    <row r="24" spans="1:20" ht="14.5" thickBot="1" x14ac:dyDescent="0.35">
      <c r="A24" s="143" t="s">
        <v>130</v>
      </c>
      <c r="B24" s="144"/>
      <c r="C24" s="144"/>
      <c r="D24" s="145"/>
      <c r="G24" s="4"/>
      <c r="N24" s="5"/>
      <c r="O24" s="4"/>
      <c r="T24" s="5"/>
    </row>
    <row r="25" spans="1:20" ht="14.5" thickBot="1" x14ac:dyDescent="0.35">
      <c r="A25" s="114" t="s">
        <v>207</v>
      </c>
      <c r="B25" s="125"/>
      <c r="C25" s="125"/>
      <c r="D25" s="126"/>
      <c r="G25" s="6"/>
      <c r="H25" s="9"/>
      <c r="I25" s="9"/>
      <c r="J25" s="9"/>
      <c r="K25" s="9"/>
      <c r="L25" s="9"/>
      <c r="M25" s="9"/>
      <c r="N25" s="10"/>
      <c r="O25" s="4"/>
      <c r="T25" s="5"/>
    </row>
    <row r="26" spans="1:20" x14ac:dyDescent="0.3">
      <c r="A26" s="127"/>
      <c r="B26" s="128"/>
      <c r="C26" s="128"/>
      <c r="D26" s="129"/>
      <c r="G26" s="1"/>
      <c r="H26" s="2"/>
      <c r="I26" s="2"/>
      <c r="J26" s="2"/>
      <c r="K26" s="2"/>
      <c r="L26" s="2"/>
      <c r="M26" s="2"/>
      <c r="N26" s="3"/>
      <c r="O26" s="4"/>
      <c r="T26" s="5"/>
    </row>
    <row r="27" spans="1:20" x14ac:dyDescent="0.3">
      <c r="A27" s="127"/>
      <c r="B27" s="128"/>
      <c r="C27" s="128"/>
      <c r="D27" s="129"/>
      <c r="G27" s="4"/>
      <c r="N27" s="5"/>
      <c r="O27" s="4"/>
      <c r="T27" s="5"/>
    </row>
    <row r="28" spans="1:20" x14ac:dyDescent="0.3">
      <c r="A28" s="127"/>
      <c r="B28" s="128"/>
      <c r="C28" s="128"/>
      <c r="D28" s="129"/>
      <c r="G28" s="4"/>
      <c r="N28" s="5"/>
      <c r="O28" s="4"/>
      <c r="T28" s="5"/>
    </row>
    <row r="29" spans="1:20" ht="14.5" thickBot="1" x14ac:dyDescent="0.35">
      <c r="A29" s="127"/>
      <c r="B29" s="128"/>
      <c r="C29" s="128"/>
      <c r="D29" s="129"/>
      <c r="G29" s="4"/>
      <c r="N29" s="5"/>
      <c r="O29" s="4"/>
      <c r="T29" s="5"/>
    </row>
    <row r="30" spans="1:20" ht="16.5" x14ac:dyDescent="0.3">
      <c r="A30" s="1" t="s">
        <v>131</v>
      </c>
      <c r="B30" s="130" t="s">
        <v>132</v>
      </c>
      <c r="C30" s="130"/>
      <c r="D30" s="131"/>
      <c r="G30" s="4"/>
      <c r="N30" s="5"/>
      <c r="O30" s="4"/>
      <c r="T30" s="5"/>
    </row>
    <row r="31" spans="1:20" ht="14.5" thickBot="1" x14ac:dyDescent="0.35">
      <c r="A31" s="4" t="s">
        <v>133</v>
      </c>
      <c r="B31" s="132">
        <v>1</v>
      </c>
      <c r="C31" s="132"/>
      <c r="D31" s="133"/>
      <c r="G31" s="6"/>
      <c r="H31" s="9"/>
      <c r="I31" s="9"/>
      <c r="J31" s="9"/>
      <c r="K31" s="9"/>
      <c r="L31" s="9"/>
      <c r="M31" s="9"/>
      <c r="N31" s="10"/>
      <c r="O31" s="6"/>
      <c r="P31" s="9"/>
      <c r="Q31" s="9"/>
      <c r="R31" s="9"/>
      <c r="S31" s="9"/>
      <c r="T31" s="10"/>
    </row>
    <row r="32" spans="1:20" ht="14.5" thickBot="1" x14ac:dyDescent="0.35">
      <c r="A32" s="6" t="s">
        <v>196</v>
      </c>
      <c r="B32" s="9"/>
      <c r="C32" s="8">
        <f>C3*C4</f>
        <v>2450</v>
      </c>
      <c r="D32" s="34" t="s">
        <v>7</v>
      </c>
    </row>
  </sheetData>
  <mergeCells count="8">
    <mergeCell ref="E8:E9"/>
    <mergeCell ref="A25:D29"/>
    <mergeCell ref="B30:D30"/>
    <mergeCell ref="B31:D31"/>
    <mergeCell ref="A1:D1"/>
    <mergeCell ref="A12:D15"/>
    <mergeCell ref="A23:D23"/>
    <mergeCell ref="A24:D24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E7A65E-A2DD-412B-B1FF-2F7919D608C6}">
  <dimension ref="A1:T124"/>
  <sheetViews>
    <sheetView tabSelected="1" zoomScale="85" zoomScaleNormal="85" workbookViewId="0">
      <selection activeCell="R24" sqref="R24:R25"/>
    </sheetView>
  </sheetViews>
  <sheetFormatPr defaultRowHeight="14" x14ac:dyDescent="0.3"/>
  <cols>
    <col min="1" max="1" width="30.25" customWidth="1"/>
    <col min="2" max="2" width="11.58203125" customWidth="1"/>
    <col min="3" max="3" width="12.33203125" bestFit="1" customWidth="1"/>
    <col min="4" max="4" width="7.4140625" customWidth="1"/>
    <col min="5" max="5" width="9.6640625" customWidth="1"/>
    <col min="7" max="7" width="11.25" bestFit="1" customWidth="1"/>
  </cols>
  <sheetData>
    <row r="1" spans="1:18" ht="30.5" thickBot="1" x14ac:dyDescent="0.65">
      <c r="A1" s="85" t="s">
        <v>193</v>
      </c>
    </row>
    <row r="2" spans="1:18" ht="14.5" thickBot="1" x14ac:dyDescent="0.35">
      <c r="A2" s="134" t="s">
        <v>52</v>
      </c>
      <c r="B2" s="135"/>
      <c r="C2" s="135"/>
      <c r="D2" s="136"/>
      <c r="E2" s="2"/>
      <c r="F2" s="1"/>
      <c r="G2" s="2"/>
      <c r="H2" s="2"/>
      <c r="I2" s="2"/>
      <c r="J2" s="2"/>
      <c r="K2" s="2"/>
      <c r="L2" s="2"/>
      <c r="M2" s="2"/>
      <c r="N2" s="2"/>
      <c r="O2" s="2"/>
      <c r="P2" s="2"/>
      <c r="Q2" s="3"/>
      <c r="R2" s="3"/>
    </row>
    <row r="3" spans="1:18" x14ac:dyDescent="0.3">
      <c r="A3" s="69" t="s">
        <v>33</v>
      </c>
      <c r="B3" s="70" t="s">
        <v>34</v>
      </c>
      <c r="C3" s="70" t="s">
        <v>32</v>
      </c>
      <c r="D3" s="71" t="s">
        <v>19</v>
      </c>
      <c r="E3" s="223"/>
      <c r="F3" s="4"/>
      <c r="G3" s="223"/>
      <c r="H3" s="223"/>
      <c r="I3" s="223"/>
      <c r="J3" s="223"/>
      <c r="K3" s="223"/>
      <c r="L3" s="223"/>
      <c r="M3" s="223"/>
      <c r="N3" s="223"/>
      <c r="O3" s="223"/>
      <c r="P3" s="223"/>
      <c r="Q3" s="5"/>
      <c r="R3" s="5"/>
    </row>
    <row r="4" spans="1:18" x14ac:dyDescent="0.3">
      <c r="A4" s="4" t="s">
        <v>71</v>
      </c>
      <c r="B4" s="224" t="s">
        <v>1</v>
      </c>
      <c r="C4" s="228">
        <v>63</v>
      </c>
      <c r="D4" s="32" t="s">
        <v>5</v>
      </c>
      <c r="E4" s="223"/>
      <c r="F4" s="4"/>
      <c r="G4" s="223"/>
      <c r="H4" s="223"/>
      <c r="I4" s="223"/>
      <c r="J4" s="223"/>
      <c r="K4" s="223"/>
      <c r="L4" s="223"/>
      <c r="M4" s="223"/>
      <c r="N4" s="223"/>
      <c r="O4" s="223"/>
      <c r="P4" s="223"/>
      <c r="Q4" s="5"/>
      <c r="R4" s="5"/>
    </row>
    <row r="5" spans="1:18" x14ac:dyDescent="0.3">
      <c r="A5" s="4" t="s">
        <v>72</v>
      </c>
      <c r="B5" s="224" t="s">
        <v>10</v>
      </c>
      <c r="C5" s="228">
        <v>0</v>
      </c>
      <c r="D5" s="32" t="s">
        <v>5</v>
      </c>
      <c r="E5" s="223"/>
      <c r="F5" s="4"/>
      <c r="G5" s="223"/>
      <c r="H5" s="223"/>
      <c r="I5" s="223"/>
      <c r="J5" s="223"/>
      <c r="K5" s="223"/>
      <c r="L5" s="223"/>
      <c r="M5" s="223"/>
      <c r="N5" s="223"/>
      <c r="O5" s="223"/>
      <c r="P5" s="223"/>
      <c r="Q5" s="5"/>
      <c r="R5" s="5"/>
    </row>
    <row r="6" spans="1:18" ht="16.5" x14ac:dyDescent="0.3">
      <c r="A6" s="4" t="s">
        <v>53</v>
      </c>
      <c r="B6" s="224" t="s">
        <v>60</v>
      </c>
      <c r="C6" s="229">
        <f>PI()*POWER(C4,2)/4</f>
        <v>3117.2453105244722</v>
      </c>
      <c r="D6" s="32" t="s">
        <v>69</v>
      </c>
      <c r="E6" s="223"/>
      <c r="F6" s="4"/>
      <c r="G6" s="223"/>
      <c r="H6" s="223"/>
      <c r="I6" s="223"/>
      <c r="J6" s="223"/>
      <c r="K6" s="223"/>
      <c r="L6" s="223"/>
      <c r="M6" s="223"/>
      <c r="N6" s="223"/>
      <c r="O6" s="223"/>
      <c r="P6" s="223"/>
      <c r="Q6" s="5"/>
      <c r="R6" s="5"/>
    </row>
    <row r="7" spans="1:18" ht="16.5" x14ac:dyDescent="0.3">
      <c r="A7" s="4" t="s">
        <v>54</v>
      </c>
      <c r="B7" s="224" t="s">
        <v>61</v>
      </c>
      <c r="C7" s="229">
        <f>PI()*POWER(C4,2)/4-PI()*POWER(C5,2)/4</f>
        <v>3117.2453105244722</v>
      </c>
      <c r="D7" s="32" t="s">
        <v>69</v>
      </c>
      <c r="E7" s="223"/>
      <c r="F7" s="4"/>
      <c r="G7" s="223"/>
      <c r="H7" s="223"/>
      <c r="I7" s="223"/>
      <c r="J7" s="223"/>
      <c r="K7" s="223"/>
      <c r="L7" s="223"/>
      <c r="M7" s="223"/>
      <c r="N7" s="223"/>
      <c r="O7" s="223"/>
      <c r="P7" s="223"/>
      <c r="Q7" s="5"/>
      <c r="R7" s="5"/>
    </row>
    <row r="8" spans="1:18" x14ac:dyDescent="0.3">
      <c r="A8" s="4" t="s">
        <v>25</v>
      </c>
      <c r="B8" s="224" t="s">
        <v>62</v>
      </c>
      <c r="C8" s="228">
        <v>200</v>
      </c>
      <c r="D8" s="32" t="s">
        <v>5</v>
      </c>
      <c r="E8" s="223"/>
      <c r="F8" s="4"/>
      <c r="G8" s="223"/>
      <c r="H8" s="223"/>
      <c r="I8" s="223"/>
      <c r="J8" s="223"/>
      <c r="K8" s="223"/>
      <c r="L8" s="223"/>
      <c r="M8" s="223"/>
      <c r="N8" s="223"/>
      <c r="O8" s="223"/>
      <c r="P8" s="223"/>
      <c r="Q8" s="5"/>
      <c r="R8" s="5"/>
    </row>
    <row r="9" spans="1:18" x14ac:dyDescent="0.3">
      <c r="A9" s="4" t="s">
        <v>55</v>
      </c>
      <c r="B9" s="224" t="s">
        <v>63</v>
      </c>
      <c r="C9" s="228">
        <v>0.6</v>
      </c>
      <c r="D9" s="32" t="s">
        <v>6</v>
      </c>
      <c r="E9" s="223"/>
      <c r="F9" s="4"/>
      <c r="G9" s="223"/>
      <c r="H9" s="223"/>
      <c r="I9" s="223"/>
      <c r="J9" s="223"/>
      <c r="K9" s="223"/>
      <c r="L9" s="223"/>
      <c r="M9" s="223"/>
      <c r="N9" s="223"/>
      <c r="O9" s="223"/>
      <c r="P9" s="223"/>
      <c r="Q9" s="5"/>
      <c r="R9" s="5"/>
    </row>
    <row r="10" spans="1:18" x14ac:dyDescent="0.3">
      <c r="A10" s="4" t="s">
        <v>56</v>
      </c>
      <c r="B10" s="224" t="s">
        <v>64</v>
      </c>
      <c r="C10" s="228">
        <v>2000</v>
      </c>
      <c r="D10" s="32" t="s">
        <v>5</v>
      </c>
      <c r="E10" s="223"/>
      <c r="F10" s="4"/>
      <c r="G10" s="223"/>
      <c r="H10" s="223"/>
      <c r="I10" s="223"/>
      <c r="J10" s="223"/>
      <c r="K10" s="223"/>
      <c r="L10" s="223"/>
      <c r="M10" s="223"/>
      <c r="N10" s="223"/>
      <c r="O10" s="223"/>
      <c r="P10" s="223"/>
      <c r="Q10" s="5"/>
      <c r="R10" s="5"/>
    </row>
    <row r="11" spans="1:18" x14ac:dyDescent="0.3">
      <c r="A11" s="4" t="s">
        <v>73</v>
      </c>
      <c r="B11" s="224"/>
      <c r="C11" s="228">
        <v>5</v>
      </c>
      <c r="D11" s="32" t="s">
        <v>5</v>
      </c>
      <c r="E11" s="223"/>
      <c r="F11" s="4"/>
      <c r="G11" s="223"/>
      <c r="H11" s="223"/>
      <c r="I11" s="223"/>
      <c r="J11" s="223"/>
      <c r="K11" s="223"/>
      <c r="L11" s="223"/>
      <c r="M11" s="223"/>
      <c r="N11" s="223"/>
      <c r="O11" s="223"/>
      <c r="P11" s="223"/>
      <c r="Q11" s="5"/>
      <c r="R11" s="5"/>
    </row>
    <row r="12" spans="1:18" ht="17" thickBot="1" x14ac:dyDescent="0.35">
      <c r="A12" s="6" t="s">
        <v>70</v>
      </c>
      <c r="B12" s="7" t="s">
        <v>65</v>
      </c>
      <c r="C12" s="8">
        <f>PI()*POWER(C11,2)/4</f>
        <v>19.634954084936208</v>
      </c>
      <c r="D12" s="34" t="s">
        <v>69</v>
      </c>
      <c r="E12" s="223"/>
      <c r="F12" s="4"/>
      <c r="G12" s="223"/>
      <c r="H12" s="223"/>
      <c r="I12" s="223"/>
      <c r="J12" s="223"/>
      <c r="K12" s="223"/>
      <c r="L12" s="223"/>
      <c r="M12" s="223"/>
      <c r="N12" s="223"/>
      <c r="O12" s="223"/>
      <c r="P12" s="223"/>
      <c r="Q12" s="5"/>
      <c r="R12" s="5"/>
    </row>
    <row r="13" spans="1:18" x14ac:dyDescent="0.3">
      <c r="A13" s="117" t="s">
        <v>147</v>
      </c>
      <c r="B13" s="230"/>
      <c r="C13" s="230"/>
      <c r="D13" s="129"/>
      <c r="E13" s="223"/>
      <c r="F13" s="4"/>
      <c r="G13" s="223"/>
      <c r="H13" s="223"/>
      <c r="I13" s="223"/>
      <c r="J13" s="223"/>
      <c r="K13" s="223"/>
      <c r="L13" s="223"/>
      <c r="M13" s="223"/>
      <c r="N13" s="223"/>
      <c r="O13" s="223"/>
      <c r="P13" s="223"/>
      <c r="Q13" s="5"/>
      <c r="R13" s="5"/>
    </row>
    <row r="14" spans="1:18" x14ac:dyDescent="0.3">
      <c r="A14" s="127"/>
      <c r="B14" s="230"/>
      <c r="C14" s="230"/>
      <c r="D14" s="129"/>
      <c r="E14" s="223"/>
      <c r="F14" s="4"/>
      <c r="G14" s="223"/>
      <c r="H14" s="223"/>
      <c r="I14" s="223"/>
      <c r="J14" s="223"/>
      <c r="K14" s="223"/>
      <c r="L14" s="223"/>
      <c r="M14" s="223"/>
      <c r="N14" s="223"/>
      <c r="O14" s="223"/>
      <c r="P14" s="223"/>
      <c r="Q14" s="5"/>
      <c r="R14" s="5"/>
    </row>
    <row r="15" spans="1:18" x14ac:dyDescent="0.3">
      <c r="A15" s="127"/>
      <c r="B15" s="230"/>
      <c r="C15" s="230"/>
      <c r="D15" s="129"/>
      <c r="E15" s="223"/>
      <c r="F15" s="4"/>
      <c r="G15" s="223"/>
      <c r="H15" s="223"/>
      <c r="I15" s="223"/>
      <c r="J15" s="223"/>
      <c r="K15" s="223"/>
      <c r="L15" s="223"/>
      <c r="M15" s="223"/>
      <c r="N15" s="223"/>
      <c r="O15" s="223"/>
      <c r="P15" s="223"/>
      <c r="Q15" s="5"/>
      <c r="R15" s="5"/>
    </row>
    <row r="16" spans="1:18" ht="14.5" thickBot="1" x14ac:dyDescent="0.35">
      <c r="A16" s="137"/>
      <c r="B16" s="138"/>
      <c r="C16" s="138"/>
      <c r="D16" s="139"/>
      <c r="E16" s="223"/>
      <c r="F16" s="4"/>
      <c r="G16" s="223"/>
      <c r="H16" s="223"/>
      <c r="I16" s="223"/>
      <c r="J16" s="223"/>
      <c r="K16" s="223"/>
      <c r="L16" s="223"/>
      <c r="M16" s="223"/>
      <c r="N16" s="223"/>
      <c r="O16" s="223"/>
      <c r="P16" s="223"/>
      <c r="Q16" s="5"/>
      <c r="R16" s="5"/>
    </row>
    <row r="17" spans="1:18" x14ac:dyDescent="0.3">
      <c r="A17" s="1" t="s">
        <v>57</v>
      </c>
      <c r="B17" s="20" t="s">
        <v>66</v>
      </c>
      <c r="C17" s="31">
        <f>(C6+C7)*C8*((C9+0.1013)/0.1013)*0.000001</f>
        <v>8.6322769448008376</v>
      </c>
      <c r="D17" s="21" t="s">
        <v>62</v>
      </c>
      <c r="E17" s="223"/>
      <c r="F17" s="4"/>
      <c r="G17" s="223"/>
      <c r="H17" s="223"/>
      <c r="I17" s="223"/>
      <c r="J17" s="223"/>
      <c r="K17" s="223"/>
      <c r="L17" s="223"/>
      <c r="M17" s="223"/>
      <c r="N17" s="223"/>
      <c r="O17" s="223"/>
      <c r="P17" s="223"/>
      <c r="Q17" s="5"/>
      <c r="R17" s="5"/>
    </row>
    <row r="18" spans="1:18" x14ac:dyDescent="0.3">
      <c r="A18" s="4" t="s">
        <v>58</v>
      </c>
      <c r="B18" s="224" t="s">
        <v>67</v>
      </c>
      <c r="C18" s="18">
        <f>2*C12*C10*(C9/0.1013)*0.000001</f>
        <v>0.46519140971221029</v>
      </c>
      <c r="D18" s="32" t="s">
        <v>62</v>
      </c>
      <c r="E18" s="223"/>
      <c r="F18" s="4"/>
      <c r="G18" s="223"/>
      <c r="H18" s="223"/>
      <c r="I18" s="223"/>
      <c r="J18" s="223"/>
      <c r="K18" s="223"/>
      <c r="L18" s="223"/>
      <c r="M18" s="223"/>
      <c r="N18" s="223"/>
      <c r="O18" s="223"/>
      <c r="P18" s="223"/>
      <c r="Q18" s="5"/>
      <c r="R18" s="5"/>
    </row>
    <row r="19" spans="1:18" ht="14.5" thickBot="1" x14ac:dyDescent="0.35">
      <c r="A19" s="6" t="s">
        <v>59</v>
      </c>
      <c r="B19" s="7" t="s">
        <v>68</v>
      </c>
      <c r="C19" s="33">
        <f>C17+C18</f>
        <v>9.0974683545130475</v>
      </c>
      <c r="D19" s="34" t="s">
        <v>62</v>
      </c>
      <c r="E19" s="223"/>
      <c r="F19" s="4"/>
      <c r="G19" s="223"/>
      <c r="H19" s="223"/>
      <c r="I19" s="223"/>
      <c r="J19" s="223"/>
      <c r="K19" s="223"/>
      <c r="L19" s="223"/>
      <c r="M19" s="223"/>
      <c r="N19" s="223"/>
      <c r="O19" s="223"/>
      <c r="P19" s="223"/>
      <c r="Q19" s="5"/>
      <c r="R19" s="5"/>
    </row>
    <row r="20" spans="1:18" x14ac:dyDescent="0.3">
      <c r="A20" s="4"/>
      <c r="B20" s="223"/>
      <c r="C20" s="223"/>
      <c r="D20" s="223"/>
      <c r="E20" s="223"/>
      <c r="F20" s="4"/>
      <c r="G20" s="223"/>
      <c r="H20" s="223"/>
      <c r="I20" s="223"/>
      <c r="J20" s="223"/>
      <c r="K20" s="223"/>
      <c r="L20" s="223"/>
      <c r="M20" s="223"/>
      <c r="N20" s="223"/>
      <c r="O20" s="223"/>
      <c r="P20" s="223"/>
      <c r="Q20" s="5"/>
      <c r="R20" s="5"/>
    </row>
    <row r="21" spans="1:18" ht="14.5" thickBot="1" x14ac:dyDescent="0.35">
      <c r="A21" s="4"/>
      <c r="B21" s="223"/>
      <c r="C21" s="223"/>
      <c r="D21" s="223"/>
      <c r="E21" s="223"/>
      <c r="F21" s="4"/>
      <c r="G21" s="223"/>
      <c r="H21" s="223"/>
      <c r="I21" s="223"/>
      <c r="J21" s="223"/>
      <c r="K21" s="223"/>
      <c r="L21" s="223"/>
      <c r="M21" s="223"/>
      <c r="N21" s="223"/>
      <c r="O21" s="223"/>
      <c r="P21" s="223"/>
      <c r="Q21" s="5"/>
      <c r="R21" s="5"/>
    </row>
    <row r="22" spans="1:18" x14ac:dyDescent="0.3">
      <c r="A22" s="1" t="s">
        <v>135</v>
      </c>
      <c r="B22" s="20" t="s">
        <v>136</v>
      </c>
      <c r="C22" s="61">
        <v>30</v>
      </c>
      <c r="D22" s="21" t="s">
        <v>137</v>
      </c>
      <c r="E22" s="223"/>
      <c r="F22" s="4"/>
      <c r="G22" s="223"/>
      <c r="H22" s="223"/>
      <c r="I22" s="223"/>
      <c r="J22" s="223"/>
      <c r="K22" s="223"/>
      <c r="L22" s="223"/>
      <c r="M22" s="223"/>
      <c r="N22" s="223"/>
      <c r="O22" s="223"/>
      <c r="P22" s="223"/>
      <c r="Q22" s="5"/>
      <c r="R22" s="5"/>
    </row>
    <row r="23" spans="1:18" ht="14.5" thickBot="1" x14ac:dyDescent="0.35">
      <c r="A23" s="6" t="s">
        <v>138</v>
      </c>
      <c r="B23" s="9"/>
      <c r="C23" s="33">
        <f>C19*C22</f>
        <v>272.92405063539144</v>
      </c>
      <c r="D23" s="34" t="s">
        <v>81</v>
      </c>
      <c r="E23" s="223"/>
      <c r="F23" s="6"/>
      <c r="G23" s="9"/>
      <c r="H23" s="9"/>
      <c r="I23" s="9"/>
      <c r="J23" s="9"/>
      <c r="K23" s="9"/>
      <c r="L23" s="9"/>
      <c r="M23" s="9"/>
      <c r="N23" s="9"/>
      <c r="O23" s="9"/>
      <c r="P23" s="9"/>
      <c r="Q23" s="10"/>
      <c r="R23" s="5"/>
    </row>
    <row r="24" spans="1:18" x14ac:dyDescent="0.3">
      <c r="A24" s="4"/>
      <c r="B24" s="223"/>
      <c r="C24" s="223"/>
      <c r="D24" s="223"/>
      <c r="E24" s="223"/>
      <c r="F24" s="223"/>
      <c r="G24" s="223"/>
      <c r="H24" s="223"/>
      <c r="I24" s="223"/>
      <c r="J24" s="223"/>
      <c r="K24" s="223"/>
      <c r="L24" s="223"/>
      <c r="M24" s="223"/>
      <c r="N24" s="223"/>
      <c r="O24" s="223"/>
      <c r="P24" s="223"/>
      <c r="Q24" s="223"/>
      <c r="R24" s="5"/>
    </row>
    <row r="25" spans="1:18" ht="14.5" thickBot="1" x14ac:dyDescent="0.35">
      <c r="A25" s="4"/>
      <c r="B25" s="223"/>
      <c r="C25" s="223"/>
      <c r="D25" s="223"/>
      <c r="E25" s="223"/>
      <c r="F25" s="223"/>
      <c r="G25" s="223"/>
      <c r="H25" s="223"/>
      <c r="I25" s="223"/>
      <c r="J25" s="223"/>
      <c r="K25" s="223"/>
      <c r="L25" s="223"/>
      <c r="M25" s="223"/>
      <c r="N25" s="223"/>
      <c r="O25" s="223"/>
      <c r="P25" s="223"/>
      <c r="Q25" s="223"/>
      <c r="R25" s="5"/>
    </row>
    <row r="26" spans="1:18" ht="14.5" thickBot="1" x14ac:dyDescent="0.35">
      <c r="A26" s="146" t="s">
        <v>140</v>
      </c>
      <c r="B26" s="147"/>
      <c r="C26" s="147"/>
      <c r="D26" s="148"/>
      <c r="E26" s="223"/>
      <c r="F26" s="1"/>
      <c r="G26" s="2"/>
      <c r="H26" s="2"/>
      <c r="I26" s="2"/>
      <c r="J26" s="2"/>
      <c r="K26" s="2"/>
      <c r="L26" s="2"/>
      <c r="M26" s="3"/>
      <c r="N26" s="223"/>
      <c r="O26" s="223"/>
      <c r="P26" s="223"/>
      <c r="Q26" s="223"/>
      <c r="R26" s="5"/>
    </row>
    <row r="27" spans="1:18" x14ac:dyDescent="0.3">
      <c r="A27" s="82" t="s">
        <v>33</v>
      </c>
      <c r="B27" s="82" t="s">
        <v>34</v>
      </c>
      <c r="C27" s="82" t="s">
        <v>32</v>
      </c>
      <c r="D27" s="83" t="s">
        <v>19</v>
      </c>
      <c r="E27" s="223"/>
      <c r="F27" s="4"/>
      <c r="G27" s="223"/>
      <c r="H27" s="223"/>
      <c r="I27" s="223"/>
      <c r="J27" s="223"/>
      <c r="K27" s="223"/>
      <c r="L27" s="223"/>
      <c r="M27" s="5"/>
      <c r="N27" s="223"/>
      <c r="O27" s="223"/>
      <c r="P27" s="223"/>
      <c r="Q27" s="223"/>
      <c r="R27" s="5"/>
    </row>
    <row r="28" spans="1:18" x14ac:dyDescent="0.3">
      <c r="A28" s="4" t="s">
        <v>71</v>
      </c>
      <c r="B28" s="224" t="s">
        <v>1</v>
      </c>
      <c r="C28" s="228">
        <v>63</v>
      </c>
      <c r="D28" s="32" t="s">
        <v>5</v>
      </c>
      <c r="E28" s="223"/>
      <c r="F28" s="4"/>
      <c r="G28" s="223"/>
      <c r="H28" s="223"/>
      <c r="I28" s="223"/>
      <c r="J28" s="223"/>
      <c r="K28" s="223"/>
      <c r="L28" s="223"/>
      <c r="M28" s="5"/>
      <c r="N28" s="223"/>
      <c r="O28" s="223"/>
      <c r="P28" s="223"/>
      <c r="Q28" s="223"/>
      <c r="R28" s="5"/>
    </row>
    <row r="29" spans="1:18" x14ac:dyDescent="0.3">
      <c r="A29" s="4" t="s">
        <v>72</v>
      </c>
      <c r="B29" s="224" t="s">
        <v>10</v>
      </c>
      <c r="C29" s="17">
        <v>0</v>
      </c>
      <c r="D29" s="32" t="s">
        <v>5</v>
      </c>
      <c r="E29" s="223"/>
      <c r="F29" s="4"/>
      <c r="G29" s="223"/>
      <c r="H29" s="223"/>
      <c r="I29" s="223"/>
      <c r="J29" s="223"/>
      <c r="K29" s="223"/>
      <c r="L29" s="223"/>
      <c r="M29" s="5"/>
      <c r="N29" s="223"/>
      <c r="O29" s="223"/>
      <c r="P29" s="223"/>
      <c r="Q29" s="223"/>
      <c r="R29" s="5"/>
    </row>
    <row r="30" spans="1:18" ht="16.5" x14ac:dyDescent="0.3">
      <c r="A30" s="4" t="s">
        <v>53</v>
      </c>
      <c r="B30" s="224" t="s">
        <v>60</v>
      </c>
      <c r="C30" s="18">
        <f>PI()*POWER(C28,2)/4</f>
        <v>3117.2453105244722</v>
      </c>
      <c r="D30" s="32" t="s">
        <v>69</v>
      </c>
      <c r="E30" s="223"/>
      <c r="F30" s="4"/>
      <c r="G30" s="223"/>
      <c r="H30" s="223"/>
      <c r="I30" s="223"/>
      <c r="J30" s="223"/>
      <c r="K30" s="223"/>
      <c r="L30" s="223"/>
      <c r="M30" s="5"/>
      <c r="N30" s="223"/>
      <c r="O30" s="223"/>
      <c r="P30" s="223"/>
      <c r="Q30" s="223"/>
      <c r="R30" s="5"/>
    </row>
    <row r="31" spans="1:18" ht="16.5" x14ac:dyDescent="0.3">
      <c r="A31" s="4" t="s">
        <v>54</v>
      </c>
      <c r="B31" s="224" t="s">
        <v>61</v>
      </c>
      <c r="C31" s="18">
        <f>PI()*POWER(C28,2)/4-PI()*POWER(C29,2)/4</f>
        <v>3117.2453105244722</v>
      </c>
      <c r="D31" s="32" t="s">
        <v>69</v>
      </c>
      <c r="E31" s="223"/>
      <c r="F31" s="4"/>
      <c r="G31" s="223"/>
      <c r="H31" s="223"/>
      <c r="I31" s="223"/>
      <c r="J31" s="223"/>
      <c r="K31" s="223"/>
      <c r="L31" s="223"/>
      <c r="M31" s="5"/>
      <c r="N31" s="223"/>
      <c r="O31" s="223"/>
      <c r="P31" s="223"/>
      <c r="Q31" s="223"/>
      <c r="R31" s="5"/>
    </row>
    <row r="32" spans="1:18" x14ac:dyDescent="0.3">
      <c r="A32" s="4" t="s">
        <v>143</v>
      </c>
      <c r="B32" s="224" t="s">
        <v>144</v>
      </c>
      <c r="C32" s="228">
        <v>200</v>
      </c>
      <c r="D32" s="32" t="s">
        <v>28</v>
      </c>
      <c r="E32" s="223"/>
      <c r="F32" s="4"/>
      <c r="G32" s="223"/>
      <c r="H32" s="223"/>
      <c r="I32" s="223"/>
      <c r="J32" s="223"/>
      <c r="K32" s="223"/>
      <c r="L32" s="223"/>
      <c r="M32" s="5"/>
      <c r="N32" s="223"/>
      <c r="O32" s="223"/>
      <c r="P32" s="223"/>
      <c r="Q32" s="223"/>
      <c r="R32" s="5"/>
    </row>
    <row r="33" spans="1:18" ht="14.5" thickBot="1" x14ac:dyDescent="0.35">
      <c r="A33" s="4" t="s">
        <v>55</v>
      </c>
      <c r="B33" s="224" t="s">
        <v>63</v>
      </c>
      <c r="C33" s="228">
        <v>0.6</v>
      </c>
      <c r="D33" s="32" t="s">
        <v>6</v>
      </c>
      <c r="E33" s="223"/>
      <c r="F33" s="4"/>
      <c r="G33" s="223"/>
      <c r="H33" s="223"/>
      <c r="I33" s="223"/>
      <c r="J33" s="223"/>
      <c r="K33" s="223"/>
      <c r="L33" s="223"/>
      <c r="M33" s="5"/>
      <c r="N33" s="223"/>
      <c r="O33" s="223"/>
      <c r="P33" s="223"/>
      <c r="Q33" s="223"/>
      <c r="R33" s="5"/>
    </row>
    <row r="34" spans="1:18" x14ac:dyDescent="0.3">
      <c r="A34" s="114" t="s">
        <v>147</v>
      </c>
      <c r="B34" s="125"/>
      <c r="C34" s="125"/>
      <c r="D34" s="126"/>
      <c r="E34" s="223"/>
      <c r="F34" s="4"/>
      <c r="G34" s="223"/>
      <c r="H34" s="223"/>
      <c r="I34" s="223"/>
      <c r="J34" s="223"/>
      <c r="K34" s="223"/>
      <c r="L34" s="223"/>
      <c r="M34" s="5"/>
      <c r="N34" s="223"/>
      <c r="O34" s="223"/>
      <c r="P34" s="223"/>
      <c r="Q34" s="223"/>
      <c r="R34" s="5"/>
    </row>
    <row r="35" spans="1:18" x14ac:dyDescent="0.3">
      <c r="A35" s="127"/>
      <c r="B35" s="230"/>
      <c r="C35" s="230"/>
      <c r="D35" s="129"/>
      <c r="E35" s="223"/>
      <c r="F35" s="4"/>
      <c r="G35" s="223"/>
      <c r="H35" s="223"/>
      <c r="I35" s="223"/>
      <c r="J35" s="223"/>
      <c r="K35" s="223"/>
      <c r="L35" s="223"/>
      <c r="M35" s="5"/>
      <c r="N35" s="223"/>
      <c r="O35" s="223"/>
      <c r="P35" s="223"/>
      <c r="Q35" s="223"/>
      <c r="R35" s="5"/>
    </row>
    <row r="36" spans="1:18" x14ac:dyDescent="0.3">
      <c r="A36" s="127"/>
      <c r="B36" s="230"/>
      <c r="C36" s="230"/>
      <c r="D36" s="129"/>
      <c r="E36" s="223"/>
      <c r="F36" s="4"/>
      <c r="G36" s="223"/>
      <c r="H36" s="223"/>
      <c r="I36" s="223"/>
      <c r="J36" s="223"/>
      <c r="K36" s="223"/>
      <c r="L36" s="223"/>
      <c r="M36" s="5"/>
      <c r="N36" s="223"/>
      <c r="O36" s="223"/>
      <c r="P36" s="223"/>
      <c r="Q36" s="223"/>
      <c r="R36" s="5"/>
    </row>
    <row r="37" spans="1:18" ht="14.5" thickBot="1" x14ac:dyDescent="0.35">
      <c r="A37" s="127"/>
      <c r="B37" s="230"/>
      <c r="C37" s="230"/>
      <c r="D37" s="129"/>
      <c r="E37" s="223"/>
      <c r="F37" s="4"/>
      <c r="G37" s="223"/>
      <c r="H37" s="223"/>
      <c r="I37" s="223"/>
      <c r="J37" s="223"/>
      <c r="K37" s="223"/>
      <c r="L37" s="223"/>
      <c r="M37" s="5"/>
      <c r="N37" s="223"/>
      <c r="O37" s="223"/>
      <c r="P37" s="223"/>
      <c r="Q37" s="223"/>
      <c r="R37" s="5"/>
    </row>
    <row r="38" spans="1:18" x14ac:dyDescent="0.3">
      <c r="A38" s="1" t="s">
        <v>145</v>
      </c>
      <c r="B38" s="20" t="s">
        <v>141</v>
      </c>
      <c r="C38" s="68">
        <f>60*C30*C32*((C33+0.1013)/0.1013)*0.000001</f>
        <v>258.96830834402516</v>
      </c>
      <c r="D38" s="21" t="s">
        <v>62</v>
      </c>
      <c r="E38" s="223"/>
      <c r="F38" s="4"/>
      <c r="G38" s="223"/>
      <c r="H38" s="223"/>
      <c r="I38" s="223"/>
      <c r="J38" s="223"/>
      <c r="K38" s="223"/>
      <c r="L38" s="223"/>
      <c r="M38" s="5"/>
      <c r="N38" s="223"/>
      <c r="O38" s="223"/>
      <c r="P38" s="223"/>
      <c r="Q38" s="223"/>
      <c r="R38" s="5"/>
    </row>
    <row r="39" spans="1:18" ht="14.5" thickBot="1" x14ac:dyDescent="0.35">
      <c r="A39" s="6" t="s">
        <v>146</v>
      </c>
      <c r="B39" s="7" t="s">
        <v>142</v>
      </c>
      <c r="C39" s="8">
        <f>60*C30*C32*((C33+0.1013)/0.1013)*0.000001</f>
        <v>258.96830834402516</v>
      </c>
      <c r="D39" s="34" t="s">
        <v>62</v>
      </c>
      <c r="E39" s="223"/>
      <c r="F39" s="6"/>
      <c r="G39" s="9"/>
      <c r="H39" s="9"/>
      <c r="I39" s="9"/>
      <c r="J39" s="9"/>
      <c r="K39" s="9"/>
      <c r="L39" s="9"/>
      <c r="M39" s="10"/>
      <c r="N39" s="223"/>
      <c r="O39" s="223"/>
      <c r="P39" s="223"/>
      <c r="Q39" s="223"/>
      <c r="R39" s="5"/>
    </row>
    <row r="40" spans="1:18" ht="14" customHeight="1" x14ac:dyDescent="0.3">
      <c r="A40" s="4"/>
      <c r="B40" s="223"/>
      <c r="C40" s="223"/>
      <c r="D40" s="223"/>
      <c r="E40" s="223"/>
      <c r="F40" s="223"/>
      <c r="G40" s="223"/>
      <c r="H40" s="223"/>
      <c r="I40" s="223"/>
      <c r="J40" s="223"/>
      <c r="K40" s="223"/>
      <c r="L40" s="223"/>
      <c r="M40" s="223"/>
      <c r="N40" s="223"/>
      <c r="O40" s="223"/>
      <c r="P40" s="223"/>
      <c r="Q40" s="227"/>
      <c r="R40" s="226"/>
    </row>
    <row r="41" spans="1:18" ht="14" customHeight="1" x14ac:dyDescent="0.3">
      <c r="A41" s="4"/>
      <c r="B41" s="223"/>
      <c r="C41" s="223"/>
      <c r="D41" s="223"/>
      <c r="E41" s="223"/>
      <c r="F41" s="223"/>
      <c r="G41" s="223"/>
      <c r="H41" s="223"/>
      <c r="I41" s="223"/>
      <c r="J41" s="223"/>
      <c r="K41" s="223"/>
      <c r="L41" s="223"/>
      <c r="M41" s="223"/>
      <c r="N41" s="223"/>
      <c r="O41" s="223"/>
      <c r="P41" s="227"/>
      <c r="Q41" s="227"/>
      <c r="R41" s="226"/>
    </row>
    <row r="42" spans="1:18" ht="14" customHeight="1" thickBot="1" x14ac:dyDescent="0.35">
      <c r="A42" s="4"/>
      <c r="B42" s="223"/>
      <c r="C42" s="223"/>
      <c r="D42" s="223"/>
      <c r="E42" s="223"/>
      <c r="F42" s="223"/>
      <c r="G42" s="223"/>
      <c r="H42" s="223"/>
      <c r="I42" s="223"/>
      <c r="J42" s="223"/>
      <c r="K42" s="223"/>
      <c r="L42" s="223"/>
      <c r="M42" s="223"/>
      <c r="N42" s="223"/>
      <c r="O42" s="223"/>
      <c r="P42" s="227"/>
      <c r="Q42" s="227"/>
      <c r="R42" s="226"/>
    </row>
    <row r="43" spans="1:18" ht="14" customHeight="1" x14ac:dyDescent="0.3">
      <c r="A43" s="78" t="s">
        <v>150</v>
      </c>
      <c r="B43" s="231"/>
      <c r="C43" s="231"/>
      <c r="D43" s="231"/>
      <c r="E43" s="231"/>
      <c r="F43" s="231"/>
      <c r="G43" s="231"/>
      <c r="H43" s="231"/>
      <c r="I43" s="231"/>
      <c r="J43" s="231"/>
      <c r="K43" s="231"/>
      <c r="L43" s="231"/>
      <c r="M43" s="231"/>
      <c r="N43" s="223"/>
      <c r="O43" s="223"/>
      <c r="P43" s="149" t="s">
        <v>162</v>
      </c>
      <c r="Q43" s="150"/>
      <c r="R43" s="151"/>
    </row>
    <row r="44" spans="1:18" ht="14" customHeight="1" x14ac:dyDescent="0.3">
      <c r="A44" s="79" t="s">
        <v>149</v>
      </c>
      <c r="B44" s="231"/>
      <c r="C44" s="231"/>
      <c r="D44" s="231"/>
      <c r="E44" s="231"/>
      <c r="F44" s="231"/>
      <c r="G44" s="231"/>
      <c r="H44" s="231"/>
      <c r="I44" s="231"/>
      <c r="J44" s="231"/>
      <c r="K44" s="231"/>
      <c r="L44" s="231"/>
      <c r="M44" s="231"/>
      <c r="N44" s="223"/>
      <c r="O44" s="223"/>
      <c r="P44" s="152"/>
      <c r="Q44" s="232"/>
      <c r="R44" s="153"/>
    </row>
    <row r="45" spans="1:18" ht="14" customHeight="1" x14ac:dyDescent="0.3">
      <c r="A45" s="78" t="s">
        <v>74</v>
      </c>
      <c r="B45" s="231"/>
      <c r="C45" s="231"/>
      <c r="D45" s="231"/>
      <c r="E45" s="231"/>
      <c r="F45" s="231"/>
      <c r="G45" s="231"/>
      <c r="H45" s="231"/>
      <c r="I45" s="231"/>
      <c r="J45" s="231"/>
      <c r="K45" s="231"/>
      <c r="L45" s="231"/>
      <c r="M45" s="231"/>
      <c r="N45" s="223"/>
      <c r="O45" s="223"/>
      <c r="P45" s="152"/>
      <c r="Q45" s="232"/>
      <c r="R45" s="153"/>
    </row>
    <row r="46" spans="1:18" ht="14" customHeight="1" x14ac:dyDescent="0.3">
      <c r="A46" s="78"/>
      <c r="B46" s="231"/>
      <c r="C46" s="231"/>
      <c r="D46" s="231"/>
      <c r="E46" s="231"/>
      <c r="F46" s="231"/>
      <c r="G46" s="231"/>
      <c r="H46" s="231"/>
      <c r="I46" s="231"/>
      <c r="J46" s="231"/>
      <c r="K46" s="231"/>
      <c r="L46" s="231"/>
      <c r="M46" s="231"/>
      <c r="N46" s="223"/>
      <c r="O46" s="223"/>
      <c r="P46" s="152"/>
      <c r="Q46" s="232"/>
      <c r="R46" s="153"/>
    </row>
    <row r="47" spans="1:18" ht="14" customHeight="1" x14ac:dyDescent="0.3">
      <c r="A47" s="78"/>
      <c r="B47" s="231"/>
      <c r="C47" s="231"/>
      <c r="D47" s="231"/>
      <c r="E47" s="231"/>
      <c r="F47" s="231"/>
      <c r="G47" s="231"/>
      <c r="H47" s="231"/>
      <c r="I47" s="231"/>
      <c r="J47" s="231"/>
      <c r="K47" s="231"/>
      <c r="L47" s="231"/>
      <c r="M47" s="231"/>
      <c r="N47" s="223"/>
      <c r="O47" s="223"/>
      <c r="P47" s="152"/>
      <c r="Q47" s="232"/>
      <c r="R47" s="153"/>
    </row>
    <row r="48" spans="1:18" ht="14" customHeight="1" x14ac:dyDescent="0.3">
      <c r="A48" s="78"/>
      <c r="B48" s="231"/>
      <c r="C48" s="231"/>
      <c r="D48" s="231"/>
      <c r="E48" s="231"/>
      <c r="F48" s="231"/>
      <c r="G48" s="231"/>
      <c r="H48" s="231"/>
      <c r="I48" s="231"/>
      <c r="J48" s="231"/>
      <c r="K48" s="231"/>
      <c r="L48" s="231"/>
      <c r="M48" s="231"/>
      <c r="N48" s="223"/>
      <c r="O48" s="223"/>
      <c r="P48" s="152"/>
      <c r="Q48" s="232"/>
      <c r="R48" s="153"/>
    </row>
    <row r="49" spans="1:18" ht="14.5" customHeight="1" thickBot="1" x14ac:dyDescent="0.35">
      <c r="A49" s="80"/>
      <c r="B49" s="81"/>
      <c r="C49" s="81"/>
      <c r="D49" s="81"/>
      <c r="E49" s="81"/>
      <c r="F49" s="81"/>
      <c r="G49" s="81"/>
      <c r="H49" s="81"/>
      <c r="I49" s="81"/>
      <c r="J49" s="81"/>
      <c r="K49" s="81"/>
      <c r="L49" s="81"/>
      <c r="M49" s="81"/>
      <c r="N49" s="9"/>
      <c r="O49" s="9"/>
      <c r="P49" s="154"/>
      <c r="Q49" s="155"/>
      <c r="R49" s="156"/>
    </row>
    <row r="51" spans="1:18" ht="14.5" thickBot="1" x14ac:dyDescent="0.35"/>
    <row r="52" spans="1:18" ht="14.5" thickBot="1" x14ac:dyDescent="0.35">
      <c r="A52" s="111" t="s">
        <v>194</v>
      </c>
      <c r="B52" s="112"/>
      <c r="C52" s="112"/>
      <c r="D52" s="112"/>
      <c r="E52" s="113"/>
    </row>
    <row r="53" spans="1:18" x14ac:dyDescent="0.3">
      <c r="A53" s="174"/>
      <c r="B53" s="175"/>
      <c r="C53" s="175"/>
      <c r="D53" s="175"/>
      <c r="E53" s="176"/>
    </row>
    <row r="54" spans="1:18" x14ac:dyDescent="0.3">
      <c r="A54" s="177"/>
      <c r="B54" s="132"/>
      <c r="C54" s="132"/>
      <c r="D54" s="132"/>
      <c r="E54" s="133"/>
    </row>
    <row r="55" spans="1:18" x14ac:dyDescent="0.3">
      <c r="A55" s="177"/>
      <c r="B55" s="132"/>
      <c r="C55" s="132"/>
      <c r="D55" s="132"/>
      <c r="E55" s="133"/>
    </row>
    <row r="56" spans="1:18" x14ac:dyDescent="0.3">
      <c r="A56" s="177"/>
      <c r="B56" s="132"/>
      <c r="C56" s="132"/>
      <c r="D56" s="132"/>
      <c r="E56" s="133"/>
    </row>
    <row r="57" spans="1:18" x14ac:dyDescent="0.3">
      <c r="A57" s="177"/>
      <c r="B57" s="132"/>
      <c r="C57" s="132"/>
      <c r="D57" s="132"/>
      <c r="E57" s="133"/>
    </row>
    <row r="58" spans="1:18" x14ac:dyDescent="0.3">
      <c r="A58" s="177"/>
      <c r="B58" s="132"/>
      <c r="C58" s="132"/>
      <c r="D58" s="132"/>
      <c r="E58" s="133"/>
    </row>
    <row r="59" spans="1:18" x14ac:dyDescent="0.3">
      <c r="A59" s="177"/>
      <c r="B59" s="132"/>
      <c r="C59" s="132"/>
      <c r="D59" s="132"/>
      <c r="E59" s="133"/>
    </row>
    <row r="60" spans="1:18" x14ac:dyDescent="0.3">
      <c r="A60" s="177"/>
      <c r="B60" s="132"/>
      <c r="C60" s="132"/>
      <c r="D60" s="132"/>
      <c r="E60" s="133"/>
    </row>
    <row r="61" spans="1:18" ht="14.5" thickBot="1" x14ac:dyDescent="0.35">
      <c r="A61" s="178"/>
      <c r="B61" s="179"/>
      <c r="C61" s="179"/>
      <c r="D61" s="179"/>
      <c r="E61" s="180"/>
    </row>
    <row r="62" spans="1:18" ht="14.5" thickBot="1" x14ac:dyDescent="0.35">
      <c r="A62" s="181"/>
      <c r="B62" s="182"/>
      <c r="C62" s="182"/>
      <c r="D62" s="182"/>
      <c r="E62" s="183"/>
    </row>
    <row r="64" spans="1:18" ht="14.5" thickBot="1" x14ac:dyDescent="0.35"/>
    <row r="65" spans="1:20" ht="30" x14ac:dyDescent="0.6">
      <c r="A65" s="86" t="s">
        <v>195</v>
      </c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3"/>
    </row>
    <row r="66" spans="1:20" ht="14.5" thickBot="1" x14ac:dyDescent="0.35">
      <c r="A66" s="4"/>
      <c r="T66" s="5"/>
    </row>
    <row r="67" spans="1:20" x14ac:dyDescent="0.3">
      <c r="A67" s="158" t="s">
        <v>192</v>
      </c>
      <c r="B67" s="159"/>
      <c r="C67" s="159"/>
      <c r="D67" s="159"/>
      <c r="E67" s="159"/>
      <c r="F67" s="160"/>
      <c r="T67" s="5"/>
    </row>
    <row r="68" spans="1:20" x14ac:dyDescent="0.3">
      <c r="A68" s="161"/>
      <c r="B68" s="162"/>
      <c r="C68" s="162"/>
      <c r="D68" s="162"/>
      <c r="E68" s="162"/>
      <c r="F68" s="163"/>
      <c r="T68" s="5"/>
    </row>
    <row r="69" spans="1:20" x14ac:dyDescent="0.3">
      <c r="A69" s="161"/>
      <c r="B69" s="162"/>
      <c r="C69" s="162"/>
      <c r="D69" s="162"/>
      <c r="E69" s="162"/>
      <c r="F69" s="163"/>
      <c r="T69" s="5"/>
    </row>
    <row r="70" spans="1:20" ht="14.5" thickBot="1" x14ac:dyDescent="0.35">
      <c r="A70" s="164"/>
      <c r="B70" s="165"/>
      <c r="C70" s="165"/>
      <c r="D70" s="165"/>
      <c r="E70" s="165"/>
      <c r="F70" s="166"/>
      <c r="T70" s="5"/>
    </row>
    <row r="71" spans="1:20" x14ac:dyDescent="0.3">
      <c r="A71" s="4"/>
      <c r="T71" s="5"/>
    </row>
    <row r="72" spans="1:20" x14ac:dyDescent="0.3">
      <c r="A72" s="4"/>
      <c r="T72" s="5"/>
    </row>
    <row r="73" spans="1:20" x14ac:dyDescent="0.3">
      <c r="A73" s="4"/>
      <c r="T73" s="5"/>
    </row>
    <row r="74" spans="1:20" ht="14.5" thickBot="1" x14ac:dyDescent="0.35">
      <c r="A74" s="4"/>
      <c r="T74" s="5"/>
    </row>
    <row r="75" spans="1:20" ht="14.5" thickBot="1" x14ac:dyDescent="0.35">
      <c r="A75" s="134" t="s">
        <v>191</v>
      </c>
      <c r="B75" s="135"/>
      <c r="C75" s="135"/>
      <c r="D75" s="136"/>
      <c r="T75" s="5"/>
    </row>
    <row r="76" spans="1:20" x14ac:dyDescent="0.3">
      <c r="A76" s="69" t="s">
        <v>33</v>
      </c>
      <c r="B76" s="70" t="s">
        <v>34</v>
      </c>
      <c r="C76" s="70" t="s">
        <v>32</v>
      </c>
      <c r="D76" s="71" t="s">
        <v>19</v>
      </c>
      <c r="G76" s="167"/>
      <c r="H76" s="130"/>
      <c r="I76" s="130"/>
      <c r="J76" s="130"/>
      <c r="K76" s="130"/>
      <c r="L76" s="131"/>
      <c r="M76" s="167"/>
      <c r="N76" s="130"/>
      <c r="O76" s="130"/>
      <c r="P76" s="130"/>
      <c r="Q76" s="130"/>
      <c r="R76" s="130"/>
      <c r="S76" s="131"/>
      <c r="T76" s="5"/>
    </row>
    <row r="77" spans="1:20" x14ac:dyDescent="0.3">
      <c r="A77" s="4" t="s">
        <v>71</v>
      </c>
      <c r="B77" s="12" t="s">
        <v>1</v>
      </c>
      <c r="C77" s="13">
        <v>63</v>
      </c>
      <c r="D77" s="32" t="s">
        <v>5</v>
      </c>
      <c r="E77" s="157" t="s">
        <v>165</v>
      </c>
      <c r="F77" s="157"/>
      <c r="G77" s="168"/>
      <c r="H77" s="169"/>
      <c r="I77" s="169"/>
      <c r="J77" s="169"/>
      <c r="K77" s="169"/>
      <c r="L77" s="170"/>
      <c r="M77" s="168"/>
      <c r="N77" s="169"/>
      <c r="O77" s="169"/>
      <c r="P77" s="169"/>
      <c r="Q77" s="169"/>
      <c r="R77" s="169"/>
      <c r="S77" s="170"/>
      <c r="T77" s="5"/>
    </row>
    <row r="78" spans="1:20" x14ac:dyDescent="0.3">
      <c r="A78" s="4" t="s">
        <v>72</v>
      </c>
      <c r="B78" s="12" t="s">
        <v>10</v>
      </c>
      <c r="C78" s="13">
        <v>0</v>
      </c>
      <c r="D78" s="32" t="s">
        <v>5</v>
      </c>
      <c r="E78" s="157">
        <f>0.3*C77</f>
        <v>18.899999999999999</v>
      </c>
      <c r="F78" s="157"/>
      <c r="G78" s="168"/>
      <c r="H78" s="169"/>
      <c r="I78" s="169"/>
      <c r="J78" s="169"/>
      <c r="K78" s="169"/>
      <c r="L78" s="170"/>
      <c r="M78" s="168"/>
      <c r="N78" s="169"/>
      <c r="O78" s="169"/>
      <c r="P78" s="169"/>
      <c r="Q78" s="169"/>
      <c r="R78" s="169"/>
      <c r="S78" s="170"/>
      <c r="T78" s="5"/>
    </row>
    <row r="79" spans="1:20" x14ac:dyDescent="0.3">
      <c r="A79" s="4" t="s">
        <v>173</v>
      </c>
      <c r="B79" s="12" t="s">
        <v>163</v>
      </c>
      <c r="C79" s="13">
        <v>0.6</v>
      </c>
      <c r="D79" s="32" t="s">
        <v>6</v>
      </c>
      <c r="G79" s="168"/>
      <c r="H79" s="169"/>
      <c r="I79" s="169"/>
      <c r="J79" s="169"/>
      <c r="K79" s="169"/>
      <c r="L79" s="170"/>
      <c r="M79" s="168"/>
      <c r="N79" s="169"/>
      <c r="O79" s="169"/>
      <c r="P79" s="169"/>
      <c r="Q79" s="169"/>
      <c r="R79" s="169"/>
      <c r="S79" s="170"/>
      <c r="T79" s="5"/>
    </row>
    <row r="80" spans="1:20" x14ac:dyDescent="0.3">
      <c r="A80" s="4" t="s">
        <v>174</v>
      </c>
      <c r="B80" s="12" t="s">
        <v>164</v>
      </c>
      <c r="C80" s="13">
        <v>0.6</v>
      </c>
      <c r="D80" s="32" t="s">
        <v>6</v>
      </c>
      <c r="G80" s="168"/>
      <c r="H80" s="169"/>
      <c r="I80" s="169"/>
      <c r="J80" s="169"/>
      <c r="K80" s="169"/>
      <c r="L80" s="170"/>
      <c r="M80" s="168"/>
      <c r="N80" s="169"/>
      <c r="O80" s="169"/>
      <c r="P80" s="169"/>
      <c r="Q80" s="169"/>
      <c r="R80" s="169"/>
      <c r="S80" s="170"/>
      <c r="T80" s="5"/>
    </row>
    <row r="81" spans="1:20" ht="16.5" x14ac:dyDescent="0.3">
      <c r="A81" s="4" t="s">
        <v>182</v>
      </c>
      <c r="B81" s="12" t="s">
        <v>60</v>
      </c>
      <c r="C81" s="14">
        <f>PI()*POWER(C77,2)/4</f>
        <v>3117.2453105244722</v>
      </c>
      <c r="D81" s="32" t="s">
        <v>69</v>
      </c>
      <c r="G81" s="168"/>
      <c r="H81" s="169"/>
      <c r="I81" s="169"/>
      <c r="J81" s="169"/>
      <c r="K81" s="169"/>
      <c r="L81" s="170"/>
      <c r="M81" s="168"/>
      <c r="N81" s="169"/>
      <c r="O81" s="169"/>
      <c r="P81" s="169"/>
      <c r="Q81" s="169"/>
      <c r="R81" s="169"/>
      <c r="S81" s="170"/>
      <c r="T81" s="5"/>
    </row>
    <row r="82" spans="1:20" ht="16.5" x14ac:dyDescent="0.3">
      <c r="A82" s="4" t="s">
        <v>184</v>
      </c>
      <c r="B82" s="12" t="s">
        <v>61</v>
      </c>
      <c r="C82" s="14">
        <f>PI()*POWER(C77,2)/4-PI()*POWER(C78,2)/4</f>
        <v>3117.2453105244722</v>
      </c>
      <c r="D82" s="32" t="s">
        <v>69</v>
      </c>
      <c r="G82" s="168"/>
      <c r="H82" s="169"/>
      <c r="I82" s="169"/>
      <c r="J82" s="169"/>
      <c r="K82" s="169"/>
      <c r="L82" s="170"/>
      <c r="M82" s="168"/>
      <c r="N82" s="169"/>
      <c r="O82" s="169"/>
      <c r="P82" s="169"/>
      <c r="Q82" s="169"/>
      <c r="R82" s="169"/>
      <c r="S82" s="170"/>
      <c r="T82" s="5"/>
    </row>
    <row r="83" spans="1:20" x14ac:dyDescent="0.3">
      <c r="A83" s="4" t="s">
        <v>25</v>
      </c>
      <c r="B83" s="12" t="s">
        <v>62</v>
      </c>
      <c r="C83" s="13">
        <v>200</v>
      </c>
      <c r="D83" s="32" t="s">
        <v>5</v>
      </c>
      <c r="G83" s="168"/>
      <c r="H83" s="169"/>
      <c r="I83" s="169"/>
      <c r="J83" s="169"/>
      <c r="K83" s="169"/>
      <c r="L83" s="170"/>
      <c r="M83" s="168"/>
      <c r="N83" s="169"/>
      <c r="O83" s="169"/>
      <c r="P83" s="169"/>
      <c r="Q83" s="169"/>
      <c r="R83" s="169"/>
      <c r="S83" s="170"/>
      <c r="T83" s="5"/>
    </row>
    <row r="84" spans="1:20" x14ac:dyDescent="0.3">
      <c r="A84" s="4" t="s">
        <v>175</v>
      </c>
      <c r="B84" s="12" t="s">
        <v>166</v>
      </c>
      <c r="C84" s="13">
        <v>2000</v>
      </c>
      <c r="D84" s="32" t="s">
        <v>5</v>
      </c>
      <c r="G84" s="168"/>
      <c r="H84" s="169"/>
      <c r="I84" s="169"/>
      <c r="J84" s="169"/>
      <c r="K84" s="169"/>
      <c r="L84" s="170"/>
      <c r="M84" s="168"/>
      <c r="N84" s="169"/>
      <c r="O84" s="169"/>
      <c r="P84" s="169"/>
      <c r="Q84" s="169"/>
      <c r="R84" s="169"/>
      <c r="S84" s="170"/>
      <c r="T84" s="5"/>
    </row>
    <row r="85" spans="1:20" x14ac:dyDescent="0.3">
      <c r="A85" s="4" t="s">
        <v>178</v>
      </c>
      <c r="B85" s="12" t="s">
        <v>166</v>
      </c>
      <c r="C85" s="13">
        <v>2000</v>
      </c>
      <c r="D85" s="32" t="s">
        <v>5</v>
      </c>
      <c r="G85" s="168"/>
      <c r="H85" s="169"/>
      <c r="I85" s="169"/>
      <c r="J85" s="169"/>
      <c r="K85" s="169"/>
      <c r="L85" s="170"/>
      <c r="M85" s="168"/>
      <c r="N85" s="169"/>
      <c r="O85" s="169"/>
      <c r="P85" s="169"/>
      <c r="Q85" s="169"/>
      <c r="R85" s="169"/>
      <c r="S85" s="170"/>
      <c r="T85" s="5"/>
    </row>
    <row r="86" spans="1:20" x14ac:dyDescent="0.3">
      <c r="A86" s="4" t="s">
        <v>176</v>
      </c>
      <c r="B86" s="12"/>
      <c r="C86" s="13">
        <v>5</v>
      </c>
      <c r="D86" s="32" t="s">
        <v>5</v>
      </c>
      <c r="G86" s="168"/>
      <c r="H86" s="169"/>
      <c r="I86" s="169"/>
      <c r="J86" s="169"/>
      <c r="K86" s="169"/>
      <c r="L86" s="170"/>
      <c r="M86" s="168"/>
      <c r="N86" s="169"/>
      <c r="O86" s="169"/>
      <c r="P86" s="169"/>
      <c r="Q86" s="169"/>
      <c r="R86" s="169"/>
      <c r="S86" s="170"/>
      <c r="T86" s="5"/>
    </row>
    <row r="87" spans="1:20" x14ac:dyDescent="0.3">
      <c r="A87" s="4" t="s">
        <v>179</v>
      </c>
      <c r="B87" s="12"/>
      <c r="C87" s="13">
        <v>5</v>
      </c>
      <c r="D87" s="32" t="s">
        <v>5</v>
      </c>
      <c r="G87" s="168"/>
      <c r="H87" s="169"/>
      <c r="I87" s="169"/>
      <c r="J87" s="169"/>
      <c r="K87" s="169"/>
      <c r="L87" s="170"/>
      <c r="M87" s="168"/>
      <c r="N87" s="169"/>
      <c r="O87" s="169"/>
      <c r="P87" s="169"/>
      <c r="Q87" s="169"/>
      <c r="R87" s="169"/>
      <c r="S87" s="170"/>
      <c r="T87" s="5"/>
    </row>
    <row r="88" spans="1:20" ht="16.5" x14ac:dyDescent="0.3">
      <c r="A88" s="4" t="s">
        <v>183</v>
      </c>
      <c r="B88" s="12" t="s">
        <v>168</v>
      </c>
      <c r="C88" s="14">
        <f>PI()*POWER(C86,2)/4</f>
        <v>19.634954084936208</v>
      </c>
      <c r="D88" s="32" t="s">
        <v>69</v>
      </c>
      <c r="G88" s="168"/>
      <c r="H88" s="169"/>
      <c r="I88" s="169"/>
      <c r="J88" s="169"/>
      <c r="K88" s="169"/>
      <c r="L88" s="170"/>
      <c r="M88" s="168"/>
      <c r="N88" s="169"/>
      <c r="O88" s="169"/>
      <c r="P88" s="169"/>
      <c r="Q88" s="169"/>
      <c r="R88" s="169"/>
      <c r="S88" s="170"/>
      <c r="T88" s="5"/>
    </row>
    <row r="89" spans="1:20" ht="17" thickBot="1" x14ac:dyDescent="0.35">
      <c r="A89" s="6" t="s">
        <v>185</v>
      </c>
      <c r="B89" s="7" t="s">
        <v>169</v>
      </c>
      <c r="C89" s="8">
        <f>PI()*POWER(C87,2)/4</f>
        <v>19.634954084936208</v>
      </c>
      <c r="D89" s="34" t="s">
        <v>69</v>
      </c>
      <c r="G89" s="168"/>
      <c r="H89" s="169"/>
      <c r="I89" s="169"/>
      <c r="J89" s="169"/>
      <c r="K89" s="169"/>
      <c r="L89" s="170"/>
      <c r="M89" s="168"/>
      <c r="N89" s="169"/>
      <c r="O89" s="169"/>
      <c r="P89" s="169"/>
      <c r="Q89" s="169"/>
      <c r="R89" s="169"/>
      <c r="S89" s="170"/>
      <c r="T89" s="5"/>
    </row>
    <row r="90" spans="1:20" x14ac:dyDescent="0.3">
      <c r="A90" s="117" t="s">
        <v>147</v>
      </c>
      <c r="B90" s="128"/>
      <c r="C90" s="128"/>
      <c r="D90" s="129"/>
      <c r="G90" s="168"/>
      <c r="H90" s="169"/>
      <c r="I90" s="169"/>
      <c r="J90" s="169"/>
      <c r="K90" s="169"/>
      <c r="L90" s="170"/>
      <c r="M90" s="168"/>
      <c r="N90" s="169"/>
      <c r="O90" s="169"/>
      <c r="P90" s="169"/>
      <c r="Q90" s="169"/>
      <c r="R90" s="169"/>
      <c r="S90" s="170"/>
      <c r="T90" s="5"/>
    </row>
    <row r="91" spans="1:20" x14ac:dyDescent="0.3">
      <c r="A91" s="127"/>
      <c r="B91" s="128"/>
      <c r="C91" s="128"/>
      <c r="D91" s="129"/>
      <c r="G91" s="168"/>
      <c r="H91" s="169"/>
      <c r="I91" s="169"/>
      <c r="J91" s="169"/>
      <c r="K91" s="169"/>
      <c r="L91" s="170"/>
      <c r="M91" s="168"/>
      <c r="N91" s="169"/>
      <c r="O91" s="169"/>
      <c r="P91" s="169"/>
      <c r="Q91" s="169"/>
      <c r="R91" s="169"/>
      <c r="S91" s="170"/>
      <c r="T91" s="5"/>
    </row>
    <row r="92" spans="1:20" x14ac:dyDescent="0.3">
      <c r="A92" s="127"/>
      <c r="B92" s="128"/>
      <c r="C92" s="128"/>
      <c r="D92" s="129"/>
      <c r="G92" s="168"/>
      <c r="H92" s="169"/>
      <c r="I92" s="169"/>
      <c r="J92" s="169"/>
      <c r="K92" s="169"/>
      <c r="L92" s="170"/>
      <c r="M92" s="168"/>
      <c r="N92" s="169"/>
      <c r="O92" s="169"/>
      <c r="P92" s="169"/>
      <c r="Q92" s="169"/>
      <c r="R92" s="169"/>
      <c r="S92" s="170"/>
      <c r="T92" s="5"/>
    </row>
    <row r="93" spans="1:20" ht="14.5" thickBot="1" x14ac:dyDescent="0.35">
      <c r="A93" s="127"/>
      <c r="B93" s="128"/>
      <c r="C93" s="128"/>
      <c r="D93" s="129"/>
      <c r="G93" s="168"/>
      <c r="H93" s="169"/>
      <c r="I93" s="169"/>
      <c r="J93" s="169"/>
      <c r="K93" s="169"/>
      <c r="L93" s="170"/>
      <c r="M93" s="168"/>
      <c r="N93" s="169"/>
      <c r="O93" s="169"/>
      <c r="P93" s="169"/>
      <c r="Q93" s="169"/>
      <c r="R93" s="169"/>
      <c r="S93" s="170"/>
      <c r="T93" s="5"/>
    </row>
    <row r="94" spans="1:20" ht="16.5" thickBot="1" x14ac:dyDescent="0.35">
      <c r="A94" s="1" t="s">
        <v>180</v>
      </c>
      <c r="B94" s="20" t="s">
        <v>161</v>
      </c>
      <c r="C94" s="68">
        <f>C81*C83*((C79+0.1)/0.1)*0.000001</f>
        <v>4.3641434347342605</v>
      </c>
      <c r="D94" s="21" t="s">
        <v>62</v>
      </c>
      <c r="G94" s="168"/>
      <c r="H94" s="169"/>
      <c r="I94" s="169"/>
      <c r="J94" s="169"/>
      <c r="K94" s="169"/>
      <c r="L94" s="170"/>
      <c r="M94" s="171"/>
      <c r="N94" s="172"/>
      <c r="O94" s="172"/>
      <c r="P94" s="172"/>
      <c r="Q94" s="172"/>
      <c r="R94" s="172"/>
      <c r="S94" s="173"/>
      <c r="T94" s="5"/>
    </row>
    <row r="95" spans="1:20" x14ac:dyDescent="0.3">
      <c r="A95" s="4" t="s">
        <v>181</v>
      </c>
      <c r="B95" s="12" t="s">
        <v>160</v>
      </c>
      <c r="C95" s="14">
        <f>C82*C83*((C80+0.1)/0.1)*0.000001</f>
        <v>4.3641434347342605</v>
      </c>
      <c r="D95" s="32" t="s">
        <v>62</v>
      </c>
      <c r="G95" s="168"/>
      <c r="H95" s="169"/>
      <c r="I95" s="169"/>
      <c r="J95" s="169"/>
      <c r="K95" s="169"/>
      <c r="L95" s="170"/>
      <c r="T95" s="5"/>
    </row>
    <row r="96" spans="1:20" ht="16" x14ac:dyDescent="0.3">
      <c r="A96" s="4" t="s">
        <v>177</v>
      </c>
      <c r="B96" s="12" t="s">
        <v>170</v>
      </c>
      <c r="C96" s="14">
        <f>C88*C84*(C79/0.1)*0.000001</f>
        <v>0.23561944901923448</v>
      </c>
      <c r="D96" s="32" t="s">
        <v>62</v>
      </c>
      <c r="G96" s="168"/>
      <c r="H96" s="169"/>
      <c r="I96" s="169"/>
      <c r="J96" s="169"/>
      <c r="K96" s="169"/>
      <c r="L96" s="170"/>
      <c r="T96" s="5"/>
    </row>
    <row r="97" spans="1:20" ht="16" x14ac:dyDescent="0.3">
      <c r="A97" s="4" t="s">
        <v>167</v>
      </c>
      <c r="B97" s="12" t="s">
        <v>170</v>
      </c>
      <c r="C97" s="14">
        <f>C89*C85*(C80/0.1)*0.000001</f>
        <v>0.23561944901923448</v>
      </c>
      <c r="D97" s="32" t="s">
        <v>62</v>
      </c>
      <c r="G97" s="168"/>
      <c r="H97" s="169"/>
      <c r="I97" s="169"/>
      <c r="J97" s="169"/>
      <c r="K97" s="169"/>
      <c r="L97" s="170"/>
      <c r="T97" s="5"/>
    </row>
    <row r="98" spans="1:20" ht="14.5" thickBot="1" x14ac:dyDescent="0.35">
      <c r="A98" s="6" t="s">
        <v>59</v>
      </c>
      <c r="B98" s="7" t="s">
        <v>68</v>
      </c>
      <c r="C98" s="8">
        <f>C94+C95+C96+C97</f>
        <v>9.199525767506989</v>
      </c>
      <c r="D98" s="34" t="s">
        <v>62</v>
      </c>
      <c r="G98" s="168"/>
      <c r="H98" s="169"/>
      <c r="I98" s="169"/>
      <c r="J98" s="169"/>
      <c r="K98" s="169"/>
      <c r="L98" s="170"/>
      <c r="T98" s="5"/>
    </row>
    <row r="99" spans="1:20" x14ac:dyDescent="0.3">
      <c r="A99" s="4"/>
      <c r="G99" s="168"/>
      <c r="H99" s="169"/>
      <c r="I99" s="169"/>
      <c r="J99" s="169"/>
      <c r="K99" s="169"/>
      <c r="L99" s="170"/>
      <c r="T99" s="5"/>
    </row>
    <row r="100" spans="1:20" ht="14.5" thickBot="1" x14ac:dyDescent="0.35">
      <c r="A100" s="4"/>
      <c r="G100" s="168"/>
      <c r="H100" s="169"/>
      <c r="I100" s="169"/>
      <c r="J100" s="169"/>
      <c r="K100" s="169"/>
      <c r="L100" s="170"/>
      <c r="T100" s="5"/>
    </row>
    <row r="101" spans="1:20" x14ac:dyDescent="0.3">
      <c r="A101" s="1" t="s">
        <v>135</v>
      </c>
      <c r="B101" s="20" t="s">
        <v>136</v>
      </c>
      <c r="C101" s="61">
        <v>30</v>
      </c>
      <c r="D101" s="21" t="s">
        <v>137</v>
      </c>
      <c r="G101" s="168"/>
      <c r="H101" s="169"/>
      <c r="I101" s="169"/>
      <c r="J101" s="169"/>
      <c r="K101" s="169"/>
      <c r="L101" s="170"/>
      <c r="T101" s="5"/>
    </row>
    <row r="102" spans="1:20" ht="14.5" thickBot="1" x14ac:dyDescent="0.35">
      <c r="A102" s="6" t="s">
        <v>138</v>
      </c>
      <c r="B102" s="9"/>
      <c r="C102" s="33">
        <f>C98*C101</f>
        <v>275.98577302520965</v>
      </c>
      <c r="D102" s="34" t="s">
        <v>81</v>
      </c>
      <c r="G102" s="168"/>
      <c r="H102" s="169"/>
      <c r="I102" s="169"/>
      <c r="J102" s="169"/>
      <c r="K102" s="169"/>
      <c r="L102" s="170"/>
      <c r="T102" s="5"/>
    </row>
    <row r="103" spans="1:20" ht="14.5" thickBot="1" x14ac:dyDescent="0.35">
      <c r="A103" s="4"/>
      <c r="G103" s="171"/>
      <c r="H103" s="172"/>
      <c r="I103" s="172"/>
      <c r="J103" s="172"/>
      <c r="K103" s="172"/>
      <c r="L103" s="173"/>
      <c r="T103" s="5"/>
    </row>
    <row r="104" spans="1:20" ht="14.5" thickBot="1" x14ac:dyDescent="0.35">
      <c r="A104" s="4"/>
      <c r="T104" s="5"/>
    </row>
    <row r="105" spans="1:20" ht="14.5" thickBot="1" x14ac:dyDescent="0.35">
      <c r="A105" s="111" t="s">
        <v>190</v>
      </c>
      <c r="B105" s="112"/>
      <c r="C105" s="112"/>
      <c r="D105" s="113"/>
      <c r="G105" s="167"/>
      <c r="H105" s="130"/>
      <c r="I105" s="130"/>
      <c r="J105" s="130"/>
      <c r="K105" s="130"/>
      <c r="L105" s="131"/>
      <c r="T105" s="5"/>
    </row>
    <row r="106" spans="1:20" x14ac:dyDescent="0.3">
      <c r="A106" s="82" t="s">
        <v>33</v>
      </c>
      <c r="B106" s="82" t="s">
        <v>34</v>
      </c>
      <c r="C106" s="82" t="s">
        <v>32</v>
      </c>
      <c r="D106" s="83" t="s">
        <v>19</v>
      </c>
      <c r="G106" s="168"/>
      <c r="H106" s="169"/>
      <c r="I106" s="169"/>
      <c r="J106" s="169"/>
      <c r="K106" s="169"/>
      <c r="L106" s="170"/>
      <c r="T106" s="5"/>
    </row>
    <row r="107" spans="1:20" x14ac:dyDescent="0.3">
      <c r="A107" s="4" t="s">
        <v>186</v>
      </c>
      <c r="B107" s="12" t="s">
        <v>171</v>
      </c>
      <c r="C107" s="13">
        <v>1</v>
      </c>
      <c r="D107" s="32" t="s">
        <v>27</v>
      </c>
      <c r="G107" s="168"/>
      <c r="H107" s="169"/>
      <c r="I107" s="169"/>
      <c r="J107" s="169"/>
      <c r="K107" s="169"/>
      <c r="L107" s="170"/>
      <c r="T107" s="5"/>
    </row>
    <row r="108" spans="1:20" ht="14.5" thickBot="1" x14ac:dyDescent="0.35">
      <c r="A108" s="4" t="s">
        <v>187</v>
      </c>
      <c r="B108" s="12" t="s">
        <v>172</v>
      </c>
      <c r="C108" s="17">
        <v>1</v>
      </c>
      <c r="D108" s="32" t="s">
        <v>27</v>
      </c>
      <c r="G108" s="168"/>
      <c r="H108" s="169"/>
      <c r="I108" s="169"/>
      <c r="J108" s="169"/>
      <c r="K108" s="169"/>
      <c r="L108" s="170"/>
      <c r="T108" s="5"/>
    </row>
    <row r="109" spans="1:20" x14ac:dyDescent="0.3">
      <c r="A109" s="114" t="s">
        <v>27</v>
      </c>
      <c r="B109" s="125"/>
      <c r="C109" s="125"/>
      <c r="D109" s="126"/>
      <c r="G109" s="168"/>
      <c r="H109" s="169"/>
      <c r="I109" s="169"/>
      <c r="J109" s="169"/>
      <c r="K109" s="169"/>
      <c r="L109" s="170"/>
      <c r="T109" s="5"/>
    </row>
    <row r="110" spans="1:20" x14ac:dyDescent="0.3">
      <c r="A110" s="127"/>
      <c r="B110" s="128"/>
      <c r="C110" s="128"/>
      <c r="D110" s="129"/>
      <c r="G110" s="168"/>
      <c r="H110" s="169"/>
      <c r="I110" s="169"/>
      <c r="J110" s="169"/>
      <c r="K110" s="169"/>
      <c r="L110" s="170"/>
      <c r="T110" s="5"/>
    </row>
    <row r="111" spans="1:20" x14ac:dyDescent="0.3">
      <c r="A111" s="127"/>
      <c r="B111" s="128"/>
      <c r="C111" s="128"/>
      <c r="D111" s="129"/>
      <c r="G111" s="168"/>
      <c r="H111" s="169"/>
      <c r="I111" s="169"/>
      <c r="J111" s="169"/>
      <c r="K111" s="169"/>
      <c r="L111" s="170"/>
      <c r="T111" s="5"/>
    </row>
    <row r="112" spans="1:20" ht="14.5" thickBot="1" x14ac:dyDescent="0.35">
      <c r="A112" s="127"/>
      <c r="B112" s="128"/>
      <c r="C112" s="128"/>
      <c r="D112" s="129"/>
      <c r="G112" s="168"/>
      <c r="H112" s="169"/>
      <c r="I112" s="169"/>
      <c r="J112" s="169"/>
      <c r="K112" s="169"/>
      <c r="L112" s="170"/>
      <c r="T112" s="5"/>
    </row>
    <row r="113" spans="1:20" x14ac:dyDescent="0.3">
      <c r="A113" s="1" t="s">
        <v>188</v>
      </c>
      <c r="B113" s="20" t="s">
        <v>141</v>
      </c>
      <c r="C113" s="68">
        <f>((C94+C96)/C107)*60</f>
        <v>275.98577302520971</v>
      </c>
      <c r="D113" s="21" t="s">
        <v>62</v>
      </c>
      <c r="G113" s="168"/>
      <c r="H113" s="169"/>
      <c r="I113" s="169"/>
      <c r="J113" s="169"/>
      <c r="K113" s="169"/>
      <c r="L113" s="170"/>
      <c r="T113" s="5"/>
    </row>
    <row r="114" spans="1:20" ht="14.5" thickBot="1" x14ac:dyDescent="0.35">
      <c r="A114" s="6" t="s">
        <v>189</v>
      </c>
      <c r="B114" s="7" t="s">
        <v>142</v>
      </c>
      <c r="C114" s="8">
        <f>((C95+C97)/C108)*60</f>
        <v>275.98577302520971</v>
      </c>
      <c r="D114" s="34" t="s">
        <v>62</v>
      </c>
      <c r="G114" s="168"/>
      <c r="H114" s="169"/>
      <c r="I114" s="169"/>
      <c r="J114" s="169"/>
      <c r="K114" s="169"/>
      <c r="L114" s="170"/>
      <c r="T114" s="5"/>
    </row>
    <row r="115" spans="1:20" x14ac:dyDescent="0.3">
      <c r="A115" s="4"/>
      <c r="G115" s="168"/>
      <c r="H115" s="169"/>
      <c r="I115" s="169"/>
      <c r="J115" s="169"/>
      <c r="K115" s="169"/>
      <c r="L115" s="170"/>
      <c r="T115" s="5"/>
    </row>
    <row r="116" spans="1:20" x14ac:dyDescent="0.3">
      <c r="A116" s="4"/>
      <c r="G116" s="168"/>
      <c r="H116" s="169"/>
      <c r="I116" s="169"/>
      <c r="J116" s="169"/>
      <c r="K116" s="169"/>
      <c r="L116" s="170"/>
      <c r="T116" s="5"/>
    </row>
    <row r="117" spans="1:20" x14ac:dyDescent="0.3">
      <c r="A117" s="4"/>
      <c r="G117" s="168"/>
      <c r="H117" s="169"/>
      <c r="I117" s="169"/>
      <c r="J117" s="169"/>
      <c r="K117" s="169"/>
      <c r="L117" s="170"/>
      <c r="T117" s="5"/>
    </row>
    <row r="118" spans="1:20" x14ac:dyDescent="0.3">
      <c r="A118" s="4"/>
      <c r="G118" s="168"/>
      <c r="H118" s="169"/>
      <c r="I118" s="169"/>
      <c r="J118" s="169"/>
      <c r="K118" s="169"/>
      <c r="L118" s="170"/>
      <c r="T118" s="5"/>
    </row>
    <row r="119" spans="1:20" x14ac:dyDescent="0.3">
      <c r="A119" s="4"/>
      <c r="G119" s="168"/>
      <c r="H119" s="169"/>
      <c r="I119" s="169"/>
      <c r="J119" s="169"/>
      <c r="K119" s="169"/>
      <c r="L119" s="170"/>
      <c r="T119" s="5"/>
    </row>
    <row r="120" spans="1:20" x14ac:dyDescent="0.3">
      <c r="A120" s="4"/>
      <c r="G120" s="168"/>
      <c r="H120" s="169"/>
      <c r="I120" s="169"/>
      <c r="J120" s="169"/>
      <c r="K120" s="169"/>
      <c r="L120" s="170"/>
      <c r="T120" s="5"/>
    </row>
    <row r="121" spans="1:20" x14ac:dyDescent="0.3">
      <c r="A121" s="4"/>
      <c r="G121" s="168"/>
      <c r="H121" s="169"/>
      <c r="I121" s="169"/>
      <c r="J121" s="169"/>
      <c r="K121" s="169"/>
      <c r="L121" s="170"/>
      <c r="T121" s="5"/>
    </row>
    <row r="122" spans="1:20" x14ac:dyDescent="0.3">
      <c r="A122" s="4"/>
      <c r="G122" s="168"/>
      <c r="H122" s="169"/>
      <c r="I122" s="169"/>
      <c r="J122" s="169"/>
      <c r="K122" s="169"/>
      <c r="L122" s="170"/>
      <c r="T122" s="5"/>
    </row>
    <row r="123" spans="1:20" ht="14.5" thickBot="1" x14ac:dyDescent="0.35">
      <c r="A123" s="4"/>
      <c r="G123" s="171"/>
      <c r="H123" s="172"/>
      <c r="I123" s="172"/>
      <c r="J123" s="172"/>
      <c r="K123" s="172"/>
      <c r="L123" s="173"/>
      <c r="T123" s="5"/>
    </row>
    <row r="124" spans="1:20" ht="14.5" thickBot="1" x14ac:dyDescent="0.35">
      <c r="A124" s="6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10"/>
    </row>
  </sheetData>
  <mergeCells count="18">
    <mergeCell ref="P43:R49"/>
    <mergeCell ref="A109:D112"/>
    <mergeCell ref="E77:F77"/>
    <mergeCell ref="E78:F78"/>
    <mergeCell ref="A67:F70"/>
    <mergeCell ref="G76:L103"/>
    <mergeCell ref="M76:S94"/>
    <mergeCell ref="G105:L123"/>
    <mergeCell ref="A53:E61"/>
    <mergeCell ref="A62:E62"/>
    <mergeCell ref="A75:D75"/>
    <mergeCell ref="A90:D93"/>
    <mergeCell ref="A105:D105"/>
    <mergeCell ref="A2:D2"/>
    <mergeCell ref="A13:D16"/>
    <mergeCell ref="A26:D26"/>
    <mergeCell ref="A34:D37"/>
    <mergeCell ref="A52:E52"/>
  </mergeCells>
  <phoneticPr fontId="1" type="noConversion"/>
  <hyperlinks>
    <hyperlink ref="A44" r:id="rId1" xr:uid="{E4810927-3709-4BAA-A66E-8652DBAB1AFA}"/>
  </hyperlink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C2BAB3-A60B-4D53-BB13-24032F67BCF1}">
  <dimension ref="A1:R58"/>
  <sheetViews>
    <sheetView zoomScaleNormal="100" workbookViewId="0">
      <selection activeCell="F40" sqref="F40"/>
    </sheetView>
  </sheetViews>
  <sheetFormatPr defaultRowHeight="14" x14ac:dyDescent="0.3"/>
  <cols>
    <col min="1" max="1" width="16.25" bestFit="1" customWidth="1"/>
    <col min="2" max="2" width="11.6640625" customWidth="1"/>
    <col min="5" max="5" width="11.33203125" customWidth="1"/>
    <col min="6" max="6" width="15.58203125" customWidth="1"/>
  </cols>
  <sheetData>
    <row r="1" spans="1:18" ht="14.5" thickBot="1" x14ac:dyDescent="0.35">
      <c r="A1" s="184" t="s">
        <v>216</v>
      </c>
      <c r="B1" s="185"/>
      <c r="C1" s="185"/>
      <c r="D1" s="185"/>
      <c r="E1" s="185"/>
      <c r="F1" s="186"/>
      <c r="H1" s="223"/>
      <c r="I1" s="223"/>
      <c r="J1" s="223"/>
      <c r="K1" s="223"/>
      <c r="L1" s="223"/>
      <c r="M1" s="223"/>
      <c r="N1" s="223"/>
      <c r="O1" s="223"/>
    </row>
    <row r="2" spans="1:18" ht="14.5" customHeight="1" x14ac:dyDescent="0.3">
      <c r="A2" s="169"/>
      <c r="B2" s="169"/>
      <c r="C2" s="169"/>
      <c r="D2" s="170"/>
      <c r="E2" s="196" t="s">
        <v>217</v>
      </c>
      <c r="F2" s="197"/>
      <c r="H2" s="174"/>
      <c r="I2" s="175"/>
      <c r="J2" s="175"/>
      <c r="K2" s="175"/>
      <c r="L2" s="175"/>
      <c r="M2" s="175"/>
      <c r="N2" s="175"/>
      <c r="O2" s="175"/>
      <c r="P2" s="175"/>
      <c r="Q2" s="175"/>
      <c r="R2" s="176"/>
    </row>
    <row r="3" spans="1:18" x14ac:dyDescent="0.3">
      <c r="A3" s="169"/>
      <c r="B3" s="169"/>
      <c r="C3" s="169"/>
      <c r="D3" s="170"/>
      <c r="E3" s="196"/>
      <c r="F3" s="197"/>
      <c r="H3" s="177"/>
      <c r="I3" s="225"/>
      <c r="J3" s="225"/>
      <c r="K3" s="225"/>
      <c r="L3" s="225"/>
      <c r="M3" s="225"/>
      <c r="N3" s="225"/>
      <c r="O3" s="225"/>
      <c r="P3" s="225"/>
      <c r="Q3" s="225"/>
      <c r="R3" s="133"/>
    </row>
    <row r="4" spans="1:18" x14ac:dyDescent="0.3">
      <c r="A4" s="169"/>
      <c r="B4" s="169"/>
      <c r="C4" s="169"/>
      <c r="D4" s="170"/>
      <c r="E4" s="196"/>
      <c r="F4" s="197"/>
      <c r="H4" s="177"/>
      <c r="I4" s="225"/>
      <c r="J4" s="225"/>
      <c r="K4" s="225"/>
      <c r="L4" s="225"/>
      <c r="M4" s="225"/>
      <c r="N4" s="225"/>
      <c r="O4" s="225"/>
      <c r="P4" s="225"/>
      <c r="Q4" s="225"/>
      <c r="R4" s="133"/>
    </row>
    <row r="5" spans="1:18" x14ac:dyDescent="0.3">
      <c r="A5" s="169"/>
      <c r="B5" s="169"/>
      <c r="C5" s="169"/>
      <c r="D5" s="170"/>
      <c r="E5" s="196"/>
      <c r="F5" s="197"/>
      <c r="H5" s="177"/>
      <c r="I5" s="225"/>
      <c r="J5" s="225"/>
      <c r="K5" s="225"/>
      <c r="L5" s="225"/>
      <c r="M5" s="225"/>
      <c r="N5" s="225"/>
      <c r="O5" s="225"/>
      <c r="P5" s="225"/>
      <c r="Q5" s="225"/>
      <c r="R5" s="133"/>
    </row>
    <row r="6" spans="1:18" x14ac:dyDescent="0.3">
      <c r="A6" s="169"/>
      <c r="B6" s="169"/>
      <c r="C6" s="169"/>
      <c r="D6" s="170"/>
      <c r="E6" s="196"/>
      <c r="F6" s="197"/>
      <c r="H6" s="177"/>
      <c r="I6" s="225"/>
      <c r="J6" s="225"/>
      <c r="K6" s="225"/>
      <c r="L6" s="225"/>
      <c r="M6" s="225"/>
      <c r="N6" s="225"/>
      <c r="O6" s="225"/>
      <c r="P6" s="225"/>
      <c r="Q6" s="225"/>
      <c r="R6" s="133"/>
    </row>
    <row r="7" spans="1:18" x14ac:dyDescent="0.3">
      <c r="A7" s="169"/>
      <c r="B7" s="169"/>
      <c r="C7" s="169"/>
      <c r="D7" s="170"/>
      <c r="E7" s="196"/>
      <c r="F7" s="197"/>
      <c r="H7" s="177"/>
      <c r="I7" s="225"/>
      <c r="J7" s="225"/>
      <c r="K7" s="225"/>
      <c r="L7" s="225"/>
      <c r="M7" s="225"/>
      <c r="N7" s="225"/>
      <c r="O7" s="225"/>
      <c r="P7" s="225"/>
      <c r="Q7" s="225"/>
      <c r="R7" s="133"/>
    </row>
    <row r="8" spans="1:18" x14ac:dyDescent="0.3">
      <c r="A8" s="169"/>
      <c r="B8" s="169"/>
      <c r="C8" s="169"/>
      <c r="D8" s="170"/>
      <c r="E8" s="196"/>
      <c r="F8" s="197"/>
      <c r="H8" s="177"/>
      <c r="I8" s="225"/>
      <c r="J8" s="225"/>
      <c r="K8" s="225"/>
      <c r="L8" s="225"/>
      <c r="M8" s="225"/>
      <c r="N8" s="225"/>
      <c r="O8" s="225"/>
      <c r="P8" s="225"/>
      <c r="Q8" s="225"/>
      <c r="R8" s="133"/>
    </row>
    <row r="9" spans="1:18" x14ac:dyDescent="0.3">
      <c r="A9" s="169"/>
      <c r="B9" s="169"/>
      <c r="C9" s="169"/>
      <c r="D9" s="170"/>
      <c r="E9" s="196"/>
      <c r="F9" s="197"/>
      <c r="H9" s="177"/>
      <c r="I9" s="225"/>
      <c r="J9" s="225"/>
      <c r="K9" s="225"/>
      <c r="L9" s="225"/>
      <c r="M9" s="225"/>
      <c r="N9" s="225"/>
      <c r="O9" s="225"/>
      <c r="P9" s="225"/>
      <c r="Q9" s="225"/>
      <c r="R9" s="133"/>
    </row>
    <row r="10" spans="1:18" x14ac:dyDescent="0.3">
      <c r="A10" s="169"/>
      <c r="B10" s="169"/>
      <c r="C10" s="169"/>
      <c r="D10" s="170"/>
      <c r="E10" s="196"/>
      <c r="F10" s="197"/>
      <c r="H10" s="177"/>
      <c r="I10" s="225"/>
      <c r="J10" s="225"/>
      <c r="K10" s="225"/>
      <c r="L10" s="225"/>
      <c r="M10" s="225"/>
      <c r="N10" s="225"/>
      <c r="O10" s="225"/>
      <c r="P10" s="225"/>
      <c r="Q10" s="225"/>
      <c r="R10" s="133"/>
    </row>
    <row r="11" spans="1:18" x14ac:dyDescent="0.3">
      <c r="A11" s="169"/>
      <c r="B11" s="169"/>
      <c r="C11" s="169"/>
      <c r="D11" s="170"/>
      <c r="E11" s="196"/>
      <c r="F11" s="197"/>
      <c r="H11" s="177"/>
      <c r="I11" s="225"/>
      <c r="J11" s="225"/>
      <c r="K11" s="225"/>
      <c r="L11" s="225"/>
      <c r="M11" s="225"/>
      <c r="N11" s="225"/>
      <c r="O11" s="225"/>
      <c r="P11" s="225"/>
      <c r="Q11" s="225"/>
      <c r="R11" s="133"/>
    </row>
    <row r="12" spans="1:18" x14ac:dyDescent="0.3">
      <c r="A12" s="169"/>
      <c r="B12" s="169"/>
      <c r="C12" s="169"/>
      <c r="D12" s="170"/>
      <c r="E12" s="196"/>
      <c r="F12" s="197"/>
      <c r="H12" s="177"/>
      <c r="I12" s="225"/>
      <c r="J12" s="225"/>
      <c r="K12" s="225"/>
      <c r="L12" s="225"/>
      <c r="M12" s="225"/>
      <c r="N12" s="225"/>
      <c r="O12" s="225"/>
      <c r="P12" s="225"/>
      <c r="Q12" s="225"/>
      <c r="R12" s="133"/>
    </row>
    <row r="13" spans="1:18" ht="14.5" thickBot="1" x14ac:dyDescent="0.35">
      <c r="A13" s="172"/>
      <c r="B13" s="172"/>
      <c r="C13" s="172"/>
      <c r="D13" s="173"/>
      <c r="E13" s="198"/>
      <c r="F13" s="199"/>
      <c r="H13" s="177"/>
      <c r="I13" s="225"/>
      <c r="J13" s="225"/>
      <c r="K13" s="225"/>
      <c r="L13" s="225"/>
      <c r="M13" s="225"/>
      <c r="N13" s="225"/>
      <c r="O13" s="225"/>
      <c r="P13" s="225"/>
      <c r="Q13" s="225"/>
      <c r="R13" s="133"/>
    </row>
    <row r="14" spans="1:18" x14ac:dyDescent="0.3">
      <c r="A14" s="134" t="s">
        <v>75</v>
      </c>
      <c r="B14" s="135"/>
      <c r="C14" s="135"/>
      <c r="D14" s="136"/>
      <c r="E14" s="64"/>
      <c r="F14" s="65"/>
      <c r="H14" s="177"/>
      <c r="I14" s="225"/>
      <c r="J14" s="225"/>
      <c r="K14" s="225"/>
      <c r="L14" s="225"/>
      <c r="M14" s="225"/>
      <c r="N14" s="225"/>
      <c r="O14" s="225"/>
      <c r="P14" s="225"/>
      <c r="Q14" s="225"/>
      <c r="R14" s="133"/>
    </row>
    <row r="15" spans="1:18" ht="14.5" thickBot="1" x14ac:dyDescent="0.35">
      <c r="A15" s="58"/>
      <c r="B15" s="19"/>
      <c r="C15" s="29">
        <v>4.6199999999999998E-2</v>
      </c>
      <c r="D15" s="55"/>
      <c r="E15" s="66"/>
      <c r="F15" s="67"/>
      <c r="H15" s="177"/>
      <c r="I15" s="225"/>
      <c r="J15" s="225"/>
      <c r="K15" s="225"/>
      <c r="L15" s="225"/>
      <c r="M15" s="225"/>
      <c r="N15" s="225"/>
      <c r="O15" s="225"/>
      <c r="P15" s="225"/>
      <c r="Q15" s="225"/>
      <c r="R15" s="133"/>
    </row>
    <row r="16" spans="1:18" ht="14.5" thickBot="1" x14ac:dyDescent="0.35">
      <c r="A16" s="54" t="s">
        <v>45</v>
      </c>
      <c r="B16" s="29" t="s">
        <v>1</v>
      </c>
      <c r="C16" s="17">
        <v>63</v>
      </c>
      <c r="D16" s="55" t="s">
        <v>5</v>
      </c>
      <c r="E16" s="146" t="s">
        <v>159</v>
      </c>
      <c r="F16" s="148"/>
      <c r="H16" s="177"/>
      <c r="I16" s="225"/>
      <c r="J16" s="225"/>
      <c r="K16" s="225"/>
      <c r="L16" s="225"/>
      <c r="M16" s="225"/>
      <c r="N16" s="225"/>
      <c r="O16" s="225"/>
      <c r="P16" s="225"/>
      <c r="Q16" s="225"/>
      <c r="R16" s="133"/>
    </row>
    <row r="17" spans="1:18" x14ac:dyDescent="0.3">
      <c r="A17" s="54" t="s">
        <v>76</v>
      </c>
      <c r="B17" s="29" t="s">
        <v>77</v>
      </c>
      <c r="C17" s="17">
        <v>300</v>
      </c>
      <c r="D17" s="55" t="s">
        <v>28</v>
      </c>
      <c r="E17" s="66"/>
      <c r="F17" s="67"/>
      <c r="H17" s="177"/>
      <c r="I17" s="225"/>
      <c r="J17" s="225"/>
      <c r="K17" s="225"/>
      <c r="L17" s="225"/>
      <c r="M17" s="225"/>
      <c r="N17" s="225"/>
      <c r="O17" s="225"/>
      <c r="P17" s="225"/>
      <c r="Q17" s="225"/>
      <c r="R17" s="133"/>
    </row>
    <row r="18" spans="1:18" ht="14.5" thickBot="1" x14ac:dyDescent="0.35">
      <c r="A18" s="54" t="s">
        <v>55</v>
      </c>
      <c r="B18" s="29" t="s">
        <v>78</v>
      </c>
      <c r="C18" s="17">
        <v>0.5</v>
      </c>
      <c r="D18" s="55" t="s">
        <v>6</v>
      </c>
      <c r="E18" s="66"/>
      <c r="F18" s="67"/>
      <c r="H18" s="177"/>
      <c r="I18" s="225"/>
      <c r="J18" s="225"/>
      <c r="K18" s="225"/>
      <c r="L18" s="225"/>
      <c r="M18" s="225"/>
      <c r="N18" s="225"/>
      <c r="O18" s="225"/>
      <c r="P18" s="225"/>
      <c r="Q18" s="225"/>
      <c r="R18" s="133"/>
    </row>
    <row r="19" spans="1:18" ht="14.5" thickBot="1" x14ac:dyDescent="0.35">
      <c r="A19" s="54" t="s">
        <v>90</v>
      </c>
      <c r="B19" s="35"/>
      <c r="C19" s="29">
        <v>0.10199999999999999</v>
      </c>
      <c r="D19" s="55"/>
      <c r="E19" s="146"/>
      <c r="F19" s="148"/>
      <c r="H19" s="177"/>
      <c r="I19" s="225"/>
      <c r="J19" s="225"/>
      <c r="K19" s="225"/>
      <c r="L19" s="225"/>
      <c r="M19" s="225"/>
      <c r="N19" s="225"/>
      <c r="O19" s="225"/>
      <c r="P19" s="225"/>
      <c r="Q19" s="225"/>
      <c r="R19" s="133"/>
    </row>
    <row r="20" spans="1:18" ht="14.5" thickBot="1" x14ac:dyDescent="0.35">
      <c r="A20" s="54" t="s">
        <v>215</v>
      </c>
      <c r="B20" s="35"/>
      <c r="C20" s="29">
        <v>1.4</v>
      </c>
      <c r="D20" s="55"/>
      <c r="E20" s="146"/>
      <c r="F20" s="148"/>
      <c r="H20" s="177"/>
      <c r="I20" s="225"/>
      <c r="J20" s="225"/>
      <c r="K20" s="225"/>
      <c r="L20" s="225"/>
      <c r="M20" s="225"/>
      <c r="N20" s="225"/>
      <c r="O20" s="225"/>
      <c r="P20" s="225"/>
      <c r="Q20" s="225"/>
      <c r="R20" s="133"/>
    </row>
    <row r="21" spans="1:18" ht="14.5" thickBot="1" x14ac:dyDescent="0.35">
      <c r="A21" s="54" t="s">
        <v>79</v>
      </c>
      <c r="B21" s="57" t="s">
        <v>80</v>
      </c>
      <c r="C21" s="18">
        <f>C15*POWER(C16/10,2)*(C17*C20)*(C18+C19)</f>
        <v>463.62714552</v>
      </c>
      <c r="D21" s="55" t="s">
        <v>81</v>
      </c>
      <c r="E21" s="147" t="s">
        <v>92</v>
      </c>
      <c r="F21" s="148"/>
      <c r="H21" s="177"/>
      <c r="I21" s="225"/>
      <c r="J21" s="225"/>
      <c r="K21" s="225"/>
      <c r="L21" s="225"/>
      <c r="M21" s="225"/>
      <c r="N21" s="225"/>
      <c r="O21" s="225"/>
      <c r="P21" s="225"/>
      <c r="Q21" s="225"/>
      <c r="R21" s="133"/>
    </row>
    <row r="22" spans="1:18" ht="14.5" thickBot="1" x14ac:dyDescent="0.35">
      <c r="A22" s="59" t="s">
        <v>82</v>
      </c>
      <c r="B22" s="33" t="s">
        <v>83</v>
      </c>
      <c r="C22" s="60">
        <f>C21/984</f>
        <v>0.4711657982926829</v>
      </c>
      <c r="D22" s="56"/>
      <c r="E22" s="147" t="s">
        <v>84</v>
      </c>
      <c r="F22" s="148"/>
      <c r="H22" s="178"/>
      <c r="I22" s="179"/>
      <c r="J22" s="179"/>
      <c r="K22" s="179"/>
      <c r="L22" s="179"/>
      <c r="M22" s="179"/>
      <c r="N22" s="179"/>
      <c r="O22" s="179"/>
      <c r="P22" s="179"/>
      <c r="Q22" s="179"/>
      <c r="R22" s="180"/>
    </row>
    <row r="23" spans="1:18" ht="14.5" thickBot="1" x14ac:dyDescent="0.35"/>
    <row r="24" spans="1:18" x14ac:dyDescent="0.3">
      <c r="A24" s="43" t="s">
        <v>85</v>
      </c>
      <c r="B24" s="36"/>
      <c r="C24" s="37"/>
      <c r="D24" s="37"/>
      <c r="E24" s="37"/>
      <c r="F24" s="38"/>
    </row>
    <row r="25" spans="1:18" ht="14.5" thickBot="1" x14ac:dyDescent="0.35">
      <c r="A25" s="44" t="s">
        <v>86</v>
      </c>
      <c r="B25" s="45"/>
      <c r="C25" s="46"/>
      <c r="D25" s="47"/>
      <c r="E25" s="47"/>
      <c r="F25" s="48"/>
    </row>
    <row r="26" spans="1:18" ht="14.5" thickBot="1" x14ac:dyDescent="0.35">
      <c r="A26" s="134" t="s">
        <v>209</v>
      </c>
      <c r="B26" s="175"/>
      <c r="C26" s="175"/>
      <c r="D26" s="175"/>
      <c r="E26" s="175"/>
      <c r="F26" s="176"/>
    </row>
    <row r="27" spans="1:18" ht="14" customHeight="1" x14ac:dyDescent="0.3">
      <c r="A27" s="49" t="s">
        <v>212</v>
      </c>
      <c r="B27" s="50"/>
      <c r="C27" s="50"/>
      <c r="D27" s="51"/>
      <c r="E27" s="51"/>
      <c r="F27" s="52"/>
    </row>
    <row r="28" spans="1:18" x14ac:dyDescent="0.3">
      <c r="A28" s="40" t="s">
        <v>87</v>
      </c>
      <c r="B28" s="17">
        <v>0.47</v>
      </c>
      <c r="C28" s="39"/>
      <c r="D28" s="41"/>
      <c r="E28" s="41"/>
      <c r="F28" s="98"/>
    </row>
    <row r="29" spans="1:18" ht="14.5" thickBot="1" x14ac:dyDescent="0.35">
      <c r="A29" s="53" t="s">
        <v>88</v>
      </c>
      <c r="B29" s="33">
        <f>984*B28</f>
        <v>462.47999999999996</v>
      </c>
      <c r="C29" s="53" t="s">
        <v>81</v>
      </c>
      <c r="D29" s="42"/>
      <c r="E29" s="42"/>
      <c r="F29" s="99"/>
    </row>
    <row r="31" spans="1:18" ht="14.5" thickBot="1" x14ac:dyDescent="0.35"/>
    <row r="32" spans="1:18" ht="14.5" thickBot="1" x14ac:dyDescent="0.35">
      <c r="A32" s="146" t="s">
        <v>89</v>
      </c>
      <c r="B32" s="147"/>
      <c r="C32" s="148"/>
      <c r="D32" s="209" t="s">
        <v>89</v>
      </c>
      <c r="E32" s="210"/>
      <c r="F32" s="211"/>
    </row>
    <row r="33" spans="1:6" ht="14" customHeight="1" x14ac:dyDescent="0.3">
      <c r="A33" s="200" t="s">
        <v>210</v>
      </c>
      <c r="B33" s="201"/>
      <c r="C33" s="202"/>
      <c r="D33" s="212" t="s">
        <v>91</v>
      </c>
      <c r="E33" s="213"/>
      <c r="F33" s="214"/>
    </row>
    <row r="34" spans="1:6" x14ac:dyDescent="0.3">
      <c r="A34" s="203"/>
      <c r="B34" s="204"/>
      <c r="C34" s="205"/>
      <c r="D34" s="215"/>
      <c r="E34" s="216"/>
      <c r="F34" s="217"/>
    </row>
    <row r="35" spans="1:6" ht="14.5" thickBot="1" x14ac:dyDescent="0.35">
      <c r="A35" s="206"/>
      <c r="B35" s="207"/>
      <c r="C35" s="208"/>
      <c r="D35" s="218"/>
      <c r="E35" s="219"/>
      <c r="F35" s="220"/>
    </row>
    <row r="48" spans="1:6" ht="14.5" thickBot="1" x14ac:dyDescent="0.35"/>
    <row r="49" spans="1:6" x14ac:dyDescent="0.3">
      <c r="A49" s="187" t="s">
        <v>139</v>
      </c>
      <c r="B49" s="188"/>
      <c r="C49" s="188"/>
      <c r="D49" s="188"/>
      <c r="E49" s="188"/>
      <c r="F49" s="189"/>
    </row>
    <row r="50" spans="1:6" x14ac:dyDescent="0.3">
      <c r="A50" s="190"/>
      <c r="B50" s="191"/>
      <c r="C50" s="191"/>
      <c r="D50" s="191"/>
      <c r="E50" s="191"/>
      <c r="F50" s="192"/>
    </row>
    <row r="51" spans="1:6" x14ac:dyDescent="0.3">
      <c r="A51" s="190"/>
      <c r="B51" s="191"/>
      <c r="C51" s="191"/>
      <c r="D51" s="191"/>
      <c r="E51" s="191"/>
      <c r="F51" s="192"/>
    </row>
    <row r="52" spans="1:6" x14ac:dyDescent="0.3">
      <c r="A52" s="190"/>
      <c r="B52" s="191"/>
      <c r="C52" s="191"/>
      <c r="D52" s="191"/>
      <c r="E52" s="191"/>
      <c r="F52" s="192"/>
    </row>
    <row r="53" spans="1:6" x14ac:dyDescent="0.3">
      <c r="A53" s="190"/>
      <c r="B53" s="191"/>
      <c r="C53" s="191"/>
      <c r="D53" s="191"/>
      <c r="E53" s="191"/>
      <c r="F53" s="192"/>
    </row>
    <row r="54" spans="1:6" x14ac:dyDescent="0.3">
      <c r="A54" s="190"/>
      <c r="B54" s="191"/>
      <c r="C54" s="191"/>
      <c r="D54" s="191"/>
      <c r="E54" s="191"/>
      <c r="F54" s="192"/>
    </row>
    <row r="55" spans="1:6" x14ac:dyDescent="0.3">
      <c r="A55" s="190"/>
      <c r="B55" s="191"/>
      <c r="C55" s="191"/>
      <c r="D55" s="191"/>
      <c r="E55" s="191"/>
      <c r="F55" s="192"/>
    </row>
    <row r="56" spans="1:6" x14ac:dyDescent="0.3">
      <c r="A56" s="190"/>
      <c r="B56" s="191"/>
      <c r="C56" s="191"/>
      <c r="D56" s="191"/>
      <c r="E56" s="191"/>
      <c r="F56" s="192"/>
    </row>
    <row r="57" spans="1:6" x14ac:dyDescent="0.3">
      <c r="A57" s="190"/>
      <c r="B57" s="191"/>
      <c r="C57" s="191"/>
      <c r="D57" s="191"/>
      <c r="E57" s="191"/>
      <c r="F57" s="192"/>
    </row>
    <row r="58" spans="1:6" ht="14.5" thickBot="1" x14ac:dyDescent="0.35">
      <c r="A58" s="193"/>
      <c r="B58" s="194"/>
      <c r="C58" s="194"/>
      <c r="D58" s="194"/>
      <c r="E58" s="194"/>
      <c r="F58" s="195"/>
    </row>
  </sheetData>
  <mergeCells count="16">
    <mergeCell ref="H2:R22"/>
    <mergeCell ref="A1:F1"/>
    <mergeCell ref="A26:F26"/>
    <mergeCell ref="A49:F58"/>
    <mergeCell ref="E16:F16"/>
    <mergeCell ref="E2:F13"/>
    <mergeCell ref="A14:D14"/>
    <mergeCell ref="A32:C32"/>
    <mergeCell ref="A33:C35"/>
    <mergeCell ref="D32:F32"/>
    <mergeCell ref="D33:F35"/>
    <mergeCell ref="E21:F21"/>
    <mergeCell ref="E22:F22"/>
    <mergeCell ref="A2:D13"/>
    <mergeCell ref="E19:F19"/>
    <mergeCell ref="E20:F20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7B1468-5564-4752-9600-6C045EAD4D45}">
  <dimension ref="A1:L44"/>
  <sheetViews>
    <sheetView zoomScaleNormal="100" workbookViewId="0">
      <selection activeCell="A6" sqref="A6"/>
    </sheetView>
  </sheetViews>
  <sheetFormatPr defaultRowHeight="14" x14ac:dyDescent="0.3"/>
  <cols>
    <col min="1" max="1" width="71.33203125" customWidth="1"/>
    <col min="2" max="2" width="6.25" customWidth="1"/>
    <col min="3" max="3" width="26.1640625" bestFit="1" customWidth="1"/>
    <col min="4" max="4" width="16.25" bestFit="1" customWidth="1"/>
    <col min="5" max="5" width="6.75" customWidth="1"/>
    <col min="6" max="6" width="6.4140625" customWidth="1"/>
    <col min="8" max="9" width="12.33203125" bestFit="1" customWidth="1"/>
    <col min="11" max="11" width="12.33203125" bestFit="1" customWidth="1"/>
    <col min="12" max="12" width="78.08203125" customWidth="1"/>
    <col min="13" max="13" width="62" customWidth="1"/>
  </cols>
  <sheetData>
    <row r="1" spans="1:12" ht="14.5" thickBot="1" x14ac:dyDescent="0.35">
      <c r="A1" s="102" t="s">
        <v>121</v>
      </c>
      <c r="C1" s="111" t="s">
        <v>158</v>
      </c>
      <c r="D1" s="113"/>
      <c r="K1" s="1" t="s">
        <v>104</v>
      </c>
      <c r="L1" s="3" t="s">
        <v>105</v>
      </c>
    </row>
    <row r="2" spans="1:12" x14ac:dyDescent="0.3">
      <c r="A2" s="103" t="s">
        <v>118</v>
      </c>
      <c r="C2" s="167"/>
      <c r="D2" s="131"/>
      <c r="K2" s="4"/>
      <c r="L2" s="5" t="s">
        <v>106</v>
      </c>
    </row>
    <row r="3" spans="1:12" x14ac:dyDescent="0.3">
      <c r="A3" s="103" t="s">
        <v>114</v>
      </c>
      <c r="C3" s="168"/>
      <c r="D3" s="170"/>
      <c r="K3" s="4"/>
      <c r="L3" s="5" t="s">
        <v>107</v>
      </c>
    </row>
    <row r="4" spans="1:12" x14ac:dyDescent="0.3">
      <c r="A4" s="103" t="s">
        <v>115</v>
      </c>
      <c r="C4" s="168"/>
      <c r="D4" s="170"/>
      <c r="K4" s="4"/>
      <c r="L4" s="5" t="s">
        <v>108</v>
      </c>
    </row>
    <row r="5" spans="1:12" x14ac:dyDescent="0.3">
      <c r="A5" s="103" t="s">
        <v>116</v>
      </c>
      <c r="C5" s="168"/>
      <c r="D5" s="170"/>
      <c r="K5" s="4"/>
      <c r="L5" s="5" t="s">
        <v>109</v>
      </c>
    </row>
    <row r="6" spans="1:12" x14ac:dyDescent="0.3">
      <c r="A6" s="103" t="s">
        <v>117</v>
      </c>
      <c r="C6" s="168"/>
      <c r="D6" s="170"/>
      <c r="K6" s="4" t="s">
        <v>95</v>
      </c>
      <c r="L6" s="163" t="s">
        <v>111</v>
      </c>
    </row>
    <row r="7" spans="1:12" x14ac:dyDescent="0.3">
      <c r="A7" s="103" t="s">
        <v>119</v>
      </c>
      <c r="C7" s="168"/>
      <c r="D7" s="170"/>
      <c r="K7" s="4"/>
      <c r="L7" s="163"/>
    </row>
    <row r="8" spans="1:12" x14ac:dyDescent="0.3">
      <c r="A8" s="103" t="s">
        <v>120</v>
      </c>
      <c r="C8" s="168"/>
      <c r="D8" s="170"/>
      <c r="K8" s="4"/>
      <c r="L8" s="163"/>
    </row>
    <row r="9" spans="1:12" x14ac:dyDescent="0.3">
      <c r="A9" s="104" t="s">
        <v>122</v>
      </c>
      <c r="C9" s="168"/>
      <c r="D9" s="170"/>
      <c r="K9" s="4"/>
      <c r="L9" s="163"/>
    </row>
    <row r="10" spans="1:12" ht="14" customHeight="1" thickBot="1" x14ac:dyDescent="0.35">
      <c r="A10" s="221" t="s">
        <v>127</v>
      </c>
      <c r="C10" s="168"/>
      <c r="D10" s="170"/>
      <c r="K10" s="6" t="s">
        <v>112</v>
      </c>
      <c r="L10" s="10"/>
    </row>
    <row r="11" spans="1:12" x14ac:dyDescent="0.3">
      <c r="A11" s="222"/>
      <c r="C11" s="168"/>
      <c r="D11" s="170"/>
    </row>
    <row r="12" spans="1:12" x14ac:dyDescent="0.3">
      <c r="A12" s="222"/>
      <c r="C12" s="168"/>
      <c r="D12" s="170"/>
    </row>
    <row r="13" spans="1:12" x14ac:dyDescent="0.3">
      <c r="A13" s="222"/>
      <c r="C13" s="168"/>
      <c r="D13" s="170"/>
    </row>
    <row r="14" spans="1:12" x14ac:dyDescent="0.3">
      <c r="A14" s="104" t="s">
        <v>123</v>
      </c>
      <c r="C14" s="168"/>
      <c r="D14" s="170"/>
      <c r="I14" s="162"/>
    </row>
    <row r="15" spans="1:12" x14ac:dyDescent="0.3">
      <c r="A15" s="103" t="s">
        <v>105</v>
      </c>
      <c r="C15" s="168"/>
      <c r="D15" s="170"/>
      <c r="I15" s="162"/>
    </row>
    <row r="16" spans="1:12" x14ac:dyDescent="0.3">
      <c r="A16" s="103" t="s">
        <v>106</v>
      </c>
      <c r="C16" s="168"/>
      <c r="D16" s="170"/>
      <c r="I16" s="162"/>
    </row>
    <row r="17" spans="1:4" x14ac:dyDescent="0.3">
      <c r="A17" s="103" t="s">
        <v>107</v>
      </c>
      <c r="C17" s="168"/>
      <c r="D17" s="170"/>
    </row>
    <row r="18" spans="1:4" x14ac:dyDescent="0.3">
      <c r="A18" s="103" t="s">
        <v>108</v>
      </c>
      <c r="C18" s="168"/>
      <c r="D18" s="170"/>
    </row>
    <row r="19" spans="1:4" x14ac:dyDescent="0.3">
      <c r="A19" s="103" t="s">
        <v>109</v>
      </c>
      <c r="C19" s="168"/>
      <c r="D19" s="170"/>
    </row>
    <row r="20" spans="1:4" x14ac:dyDescent="0.3">
      <c r="A20" s="104" t="s">
        <v>124</v>
      </c>
      <c r="C20" s="168"/>
      <c r="D20" s="170"/>
    </row>
    <row r="21" spans="1:4" ht="14.5" thickBot="1" x14ac:dyDescent="0.35">
      <c r="A21" s="103"/>
      <c r="C21" s="171"/>
      <c r="D21" s="173"/>
    </row>
    <row r="22" spans="1:4" ht="16.5" x14ac:dyDescent="0.45">
      <c r="A22" s="103"/>
      <c r="C22" s="87" t="s">
        <v>93</v>
      </c>
      <c r="D22" s="88" t="s">
        <v>213</v>
      </c>
    </row>
    <row r="23" spans="1:4" ht="16.5" x14ac:dyDescent="0.45">
      <c r="A23" s="103" t="s">
        <v>113</v>
      </c>
      <c r="C23" s="89" t="s">
        <v>94</v>
      </c>
      <c r="D23" s="90" t="s">
        <v>103</v>
      </c>
    </row>
    <row r="24" spans="1:4" ht="16.5" x14ac:dyDescent="0.45">
      <c r="A24" s="103"/>
      <c r="C24" s="89" t="s">
        <v>110</v>
      </c>
      <c r="D24" s="90" t="s">
        <v>96</v>
      </c>
    </row>
    <row r="25" spans="1:4" ht="16.5" x14ac:dyDescent="0.45">
      <c r="A25" s="103"/>
      <c r="C25" s="89" t="s">
        <v>104</v>
      </c>
      <c r="D25" s="90" t="s">
        <v>97</v>
      </c>
    </row>
    <row r="26" spans="1:4" ht="16.5" x14ac:dyDescent="0.45">
      <c r="A26" s="103" t="s">
        <v>125</v>
      </c>
      <c r="C26" s="89" t="s">
        <v>112</v>
      </c>
      <c r="D26" s="90" t="s">
        <v>98</v>
      </c>
    </row>
    <row r="27" spans="1:4" ht="16.5" x14ac:dyDescent="0.45">
      <c r="A27" s="104" t="s">
        <v>126</v>
      </c>
      <c r="C27" s="89" t="s">
        <v>99</v>
      </c>
      <c r="D27" s="90" t="s">
        <v>100</v>
      </c>
    </row>
    <row r="28" spans="1:4" ht="16.5" x14ac:dyDescent="0.45">
      <c r="A28" s="104"/>
      <c r="C28" s="89" t="s">
        <v>99</v>
      </c>
      <c r="D28" s="90" t="s">
        <v>214</v>
      </c>
    </row>
    <row r="29" spans="1:4" ht="17" thickBot="1" x14ac:dyDescent="0.5">
      <c r="A29" s="105"/>
      <c r="C29" s="91" t="s">
        <v>101</v>
      </c>
      <c r="D29" s="92" t="s">
        <v>102</v>
      </c>
    </row>
    <row r="30" spans="1:4" ht="14.5" thickBot="1" x14ac:dyDescent="0.35"/>
    <row r="31" spans="1:4" x14ac:dyDescent="0.3">
      <c r="C31" s="167"/>
      <c r="D31" s="131"/>
    </row>
    <row r="32" spans="1:4" x14ac:dyDescent="0.3">
      <c r="C32" s="168"/>
      <c r="D32" s="170"/>
    </row>
    <row r="33" spans="1:4" x14ac:dyDescent="0.3">
      <c r="A33" s="84"/>
      <c r="C33" s="168"/>
      <c r="D33" s="170"/>
    </row>
    <row r="34" spans="1:4" x14ac:dyDescent="0.3">
      <c r="C34" s="168"/>
      <c r="D34" s="170"/>
    </row>
    <row r="35" spans="1:4" x14ac:dyDescent="0.3">
      <c r="C35" s="168"/>
      <c r="D35" s="170"/>
    </row>
    <row r="36" spans="1:4" x14ac:dyDescent="0.3">
      <c r="C36" s="168"/>
      <c r="D36" s="170"/>
    </row>
    <row r="37" spans="1:4" x14ac:dyDescent="0.3">
      <c r="C37" s="168"/>
      <c r="D37" s="170"/>
    </row>
    <row r="38" spans="1:4" x14ac:dyDescent="0.3">
      <c r="C38" s="168"/>
      <c r="D38" s="170"/>
    </row>
    <row r="39" spans="1:4" x14ac:dyDescent="0.3">
      <c r="C39" s="168"/>
      <c r="D39" s="170"/>
    </row>
    <row r="40" spans="1:4" x14ac:dyDescent="0.3">
      <c r="C40" s="168"/>
      <c r="D40" s="170"/>
    </row>
    <row r="41" spans="1:4" x14ac:dyDescent="0.3">
      <c r="C41" s="168"/>
      <c r="D41" s="170"/>
    </row>
    <row r="42" spans="1:4" x14ac:dyDescent="0.3">
      <c r="C42" s="168"/>
      <c r="D42" s="170"/>
    </row>
    <row r="43" spans="1:4" x14ac:dyDescent="0.3">
      <c r="C43" s="168"/>
      <c r="D43" s="170"/>
    </row>
    <row r="44" spans="1:4" ht="14.5" thickBot="1" x14ac:dyDescent="0.35">
      <c r="C44" s="171"/>
      <c r="D44" s="173"/>
    </row>
  </sheetData>
  <mergeCells count="6">
    <mergeCell ref="C1:D1"/>
    <mergeCell ref="L6:L9"/>
    <mergeCell ref="I14:I16"/>
    <mergeCell ref="A10:A13"/>
    <mergeCell ref="C31:D44"/>
    <mergeCell ref="C2:D21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0.说明</vt:lpstr>
      <vt:lpstr>1.气缸理论输出力与缸径计算-双作用气缸</vt:lpstr>
      <vt:lpstr>2.双作用气缸选型</vt:lpstr>
      <vt:lpstr>3.耗气量计算-双作用气缸</vt:lpstr>
      <vt:lpstr>4.电磁阀选型计算（耗气量）</vt:lpstr>
      <vt:lpstr>5.气源处理使用记录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Lenovo</cp:lastModifiedBy>
  <dcterms:created xsi:type="dcterms:W3CDTF">2015-06-05T18:19:34Z</dcterms:created>
  <dcterms:modified xsi:type="dcterms:W3CDTF">2025-09-19T02:49:02Z</dcterms:modified>
</cp:coreProperties>
</file>